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olusinc-my.sharepoint.com/personal/sneha_madhavaram_evolus_com/Documents/Documents/"/>
    </mc:Choice>
  </mc:AlternateContent>
  <xr:revisionPtr revIDLastSave="0" documentId="8_{98F44F37-EB97-46C7-94A9-974EFDC72E65}" xr6:coauthVersionLast="47" xr6:coauthVersionMax="47" xr10:uidLastSave="{00000000-0000-0000-0000-000000000000}"/>
  <bookViews>
    <workbookView xWindow="-110" yWindow="-110" windowWidth="22780" windowHeight="14540" xr2:uid="{ABF8CE8F-2AB4-4EE5-8529-79516B058B25}"/>
  </bookViews>
  <sheets>
    <sheet name="Income Statement" sheetId="6" r:id="rId1"/>
    <sheet name="Cash Flow" sheetId="4" r:id="rId2"/>
    <sheet name="Balance Sheet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6" l="1"/>
  <c r="G64" i="6"/>
  <c r="G61" i="6"/>
  <c r="G60" i="6"/>
  <c r="G68" i="6" s="1"/>
  <c r="G54" i="6"/>
  <c r="G50" i="6"/>
  <c r="G46" i="6"/>
  <c r="G59" i="6"/>
  <c r="G45" i="6"/>
  <c r="G39" i="6"/>
  <c r="G37" i="6"/>
  <c r="G35" i="6"/>
  <c r="G33" i="6"/>
  <c r="G11" i="6"/>
  <c r="G69" i="6"/>
  <c r="G52" i="6"/>
  <c r="G24" i="6"/>
  <c r="G13" i="6"/>
  <c r="AF13" i="4"/>
  <c r="F49" i="3"/>
  <c r="F34" i="3"/>
  <c r="F43" i="3" s="1"/>
  <c r="F17" i="3"/>
  <c r="F23" i="3" s="1"/>
  <c r="E13" i="6"/>
  <c r="E49" i="3"/>
  <c r="E34" i="3"/>
  <c r="E43" i="3" s="1"/>
  <c r="E17" i="3"/>
  <c r="E23" i="3" s="1"/>
  <c r="AE13" i="4"/>
  <c r="AD11" i="4"/>
  <c r="AD14" i="4"/>
  <c r="G25" i="6" l="1"/>
  <c r="G31" i="6" s="1"/>
  <c r="F50" i="3"/>
  <c r="E50" i="3"/>
  <c r="AC13" i="4" l="1"/>
  <c r="AC15" i="4" s="1"/>
  <c r="AD12" i="4"/>
  <c r="AD10" i="4"/>
  <c r="AD9" i="4"/>
  <c r="AE14" i="4"/>
  <c r="E39" i="6"/>
  <c r="F59" i="6"/>
  <c r="E59" i="6"/>
  <c r="E64" i="6"/>
  <c r="F66" i="6"/>
  <c r="F65" i="6"/>
  <c r="F64" i="6"/>
  <c r="E52" i="6"/>
  <c r="E66" i="6" s="1"/>
  <c r="D52" i="6"/>
  <c r="C52" i="6"/>
  <c r="B52" i="6"/>
  <c r="F48" i="6"/>
  <c r="E34" i="6"/>
  <c r="E32" i="6"/>
  <c r="E30" i="6"/>
  <c r="E29" i="6"/>
  <c r="D24" i="6"/>
  <c r="C24" i="6"/>
  <c r="B24" i="6"/>
  <c r="E17" i="6"/>
  <c r="E12" i="6"/>
  <c r="E10" i="6"/>
  <c r="C13" i="6"/>
  <c r="C14" i="6" s="1"/>
  <c r="B13" i="6"/>
  <c r="B25" i="6" s="1"/>
  <c r="B31" i="6" s="1"/>
  <c r="F37" i="6"/>
  <c r="F24" i="6"/>
  <c r="F46" i="6" s="1"/>
  <c r="F54" i="6" s="1"/>
  <c r="F11" i="6"/>
  <c r="E11" i="6" s="1"/>
  <c r="E23" i="6"/>
  <c r="E22" i="6"/>
  <c r="E20" i="6"/>
  <c r="E51" i="6" s="1"/>
  <c r="E65" i="6" s="1"/>
  <c r="E19" i="6"/>
  <c r="E18" i="6"/>
  <c r="E48" i="6"/>
  <c r="E9" i="6"/>
  <c r="D64" i="6"/>
  <c r="D48" i="6"/>
  <c r="D11" i="6"/>
  <c r="D13" i="6" s="1"/>
  <c r="D49" i="3"/>
  <c r="D34" i="3"/>
  <c r="D43" i="3" s="1"/>
  <c r="D17" i="3"/>
  <c r="D23" i="3" s="1"/>
  <c r="B14" i="6" l="1"/>
  <c r="C25" i="6"/>
  <c r="C31" i="6" s="1"/>
  <c r="E24" i="6"/>
  <c r="E46" i="6" s="1"/>
  <c r="E54" i="6" s="1"/>
  <c r="AD13" i="4"/>
  <c r="AD15" i="4"/>
  <c r="D14" i="6"/>
  <c r="D25" i="6"/>
  <c r="D31" i="6" s="1"/>
  <c r="F13" i="6"/>
  <c r="D46" i="6"/>
  <c r="D54" i="6" s="1"/>
  <c r="D50" i="3"/>
  <c r="B68" i="6"/>
  <c r="F25" i="6" l="1"/>
  <c r="F14" i="6"/>
  <c r="D33" i="6"/>
  <c r="D35" i="6" s="1"/>
  <c r="D60" i="6"/>
  <c r="D68" i="6" s="1"/>
  <c r="B69" i="6"/>
  <c r="C69" i="6"/>
  <c r="C68" i="6"/>
  <c r="F31" i="6" l="1"/>
  <c r="F33" i="6" s="1"/>
  <c r="F60" i="6"/>
  <c r="F68" i="6" s="1"/>
  <c r="D61" i="6"/>
  <c r="D69" i="6" s="1"/>
  <c r="E25" i="6"/>
  <c r="E14" i="6"/>
  <c r="F35" i="6" l="1"/>
  <c r="F61" i="6"/>
  <c r="F69" i="6" s="1"/>
  <c r="E31" i="6"/>
  <c r="E33" i="6" s="1"/>
  <c r="E61" i="6" s="1"/>
  <c r="E60" i="6"/>
  <c r="E68" i="6" s="1"/>
  <c r="E69" i="6" l="1"/>
  <c r="E35" i="6"/>
</calcChain>
</file>

<file path=xl/sharedStrings.xml><?xml version="1.0" encoding="utf-8"?>
<sst xmlns="http://schemas.openxmlformats.org/spreadsheetml/2006/main" count="240" uniqueCount="126">
  <si>
    <t>Income Statement</t>
  </si>
  <si>
    <t>(in thousands, except gross profit margin and adjusted gross profit margin)</t>
  </si>
  <si>
    <t>Q1 2019</t>
  </si>
  <si>
    <t>Q2 2019</t>
  </si>
  <si>
    <t>Q3 2019</t>
  </si>
  <si>
    <t>Q4 2019</t>
  </si>
  <si>
    <t>FY 2019</t>
  </si>
  <si>
    <t>Q1 2020</t>
  </si>
  <si>
    <t>Q2 2020</t>
  </si>
  <si>
    <t>Q3 2020</t>
  </si>
  <si>
    <t>Q4 2020</t>
  </si>
  <si>
    <t>FY 2020</t>
  </si>
  <si>
    <t>Q1 2021</t>
  </si>
  <si>
    <t>Q2 2021</t>
  </si>
  <si>
    <t>Q3 2021</t>
  </si>
  <si>
    <t>Q4 2021</t>
  </si>
  <si>
    <t>FY 2021</t>
  </si>
  <si>
    <t>Q1 2022</t>
  </si>
  <si>
    <t>Q2 2022</t>
  </si>
  <si>
    <t>Q3 2022</t>
  </si>
  <si>
    <t>Q4 2022</t>
  </si>
  <si>
    <t>FY 2022</t>
  </si>
  <si>
    <t>Q1 2023</t>
  </si>
  <si>
    <t>Q2 2023</t>
  </si>
  <si>
    <t>Q3 2023</t>
  </si>
  <si>
    <t>Q4 2023</t>
  </si>
  <si>
    <t>FY 2023</t>
  </si>
  <si>
    <t>Q1 2024</t>
  </si>
  <si>
    <t>Q2 2024</t>
  </si>
  <si>
    <t>Revenue:</t>
  </si>
  <si>
    <t>Product revenue, net</t>
  </si>
  <si>
    <t>-</t>
  </si>
  <si>
    <t>Service revenue</t>
  </si>
  <si>
    <t>Total net revenues</t>
  </si>
  <si>
    <t>Product cost of sales (excludes amortization of intangible assets)</t>
  </si>
  <si>
    <t>Settlement payment from Daewoong</t>
  </si>
  <si>
    <t>Selling, general and administrative</t>
  </si>
  <si>
    <t>Research and development</t>
  </si>
  <si>
    <t>In-process research &amp; development</t>
  </si>
  <si>
    <t>Revaluation of contingent royalty obligation payable to Evolus Founders</t>
  </si>
  <si>
    <t>Depreciation and amortization</t>
  </si>
  <si>
    <t>Litigation settlement expenses</t>
  </si>
  <si>
    <t>Restructuring costs</t>
  </si>
  <si>
    <t>Total operating expenses</t>
  </si>
  <si>
    <t>(Loss) income from operations</t>
  </si>
  <si>
    <t>Gross Profit Margin</t>
  </si>
  <si>
    <t>Interest Income</t>
  </si>
  <si>
    <t>Interest expense</t>
  </si>
  <si>
    <t>Loss from extinguishment of debts, net</t>
  </si>
  <si>
    <t>Other expense, net</t>
  </si>
  <si>
    <t>(Loss) income before income taxes:</t>
  </si>
  <si>
    <t>Income tax (benefit) expense</t>
  </si>
  <si>
    <t>Net (loss) income</t>
  </si>
  <si>
    <t>Unrealized (loss) gain</t>
  </si>
  <si>
    <t>Comprehensive (loss) income</t>
  </si>
  <si>
    <t>Net (loss) income per share, basic</t>
  </si>
  <si>
    <t>Net (loss) income per share, diluted</t>
  </si>
  <si>
    <t>Weighted-average shares outstanding used to compute basic net (loss) income per share</t>
  </si>
  <si>
    <t>Weighted-average shares outstanding used to compute diluted net (loss) income per share</t>
  </si>
  <si>
    <t>Settlement Payment from Daewoong</t>
  </si>
  <si>
    <t>Gross Profit</t>
  </si>
  <si>
    <t>Adjustments:</t>
  </si>
  <si>
    <t>GAAP to Non-GAAP Reconciliation (Operating Expenses)</t>
  </si>
  <si>
    <t>(in thousands)</t>
  </si>
  <si>
    <t>GAAP Operating Expenses</t>
  </si>
  <si>
    <t>Stock-based compensation</t>
  </si>
  <si>
    <t>Revaluation of contingent royalty obligation</t>
  </si>
  <si>
    <t>Litigation settlement</t>
  </si>
  <si>
    <t>Non-GAAP Operating Expense</t>
  </si>
  <si>
    <t>GAAP to Non-GAAP Reconciliation (Income (Loss) from Operations)</t>
  </si>
  <si>
    <t>GAAP (Loss) Income from Operations</t>
  </si>
  <si>
    <t>GAAP Net (Loss) Income</t>
  </si>
  <si>
    <t>Non-GAAP Income (Loss) From Operations</t>
  </si>
  <si>
    <t>Non-GAAP Net Loss</t>
  </si>
  <si>
    <t>Summary of Consolidated Cash Flows</t>
  </si>
  <si>
    <t>Net cash (used in) provided by</t>
  </si>
  <si>
    <t>Operating activities</t>
  </si>
  <si>
    <t>Investing activities</t>
  </si>
  <si>
    <t>Financing activities</t>
  </si>
  <si>
    <t>Effect of exchange rate on cash</t>
  </si>
  <si>
    <t>Change in cash and cash equivalents</t>
  </si>
  <si>
    <t>Cash and cash equivalents, beginning of period</t>
  </si>
  <si>
    <t>Cash and cash equivalents, end of period</t>
  </si>
  <si>
    <t>Balance Sheet</t>
  </si>
  <si>
    <t>Q3 2024</t>
  </si>
  <si>
    <t>ASSETS</t>
  </si>
  <si>
    <t>Cash and cash equivalents</t>
  </si>
  <si>
    <t>Short-term investments</t>
  </si>
  <si>
    <t>Accounts receivable, net</t>
  </si>
  <si>
    <t>Inventories</t>
  </si>
  <si>
    <t>Consideration receivable from Daewoong</t>
  </si>
  <si>
    <t>Withholding tax receivable</t>
  </si>
  <si>
    <t>Prepaid expenses</t>
  </si>
  <si>
    <t>Other current assets</t>
  </si>
  <si>
    <t>Total current assets</t>
  </si>
  <si>
    <t>Property and equipment, net</t>
  </si>
  <si>
    <t>Operating lease right-of-use assets</t>
  </si>
  <si>
    <t>Intangible assets, net</t>
  </si>
  <si>
    <t>Goodwill</t>
  </si>
  <si>
    <t>Other assets</t>
  </si>
  <si>
    <t>Total assets</t>
  </si>
  <si>
    <t>LIABILITIES AND STOCKHOLDERS' EQUITY</t>
  </si>
  <si>
    <t>Accounts payable</t>
  </si>
  <si>
    <t>Accrued expenses</t>
  </si>
  <si>
    <t>Accrued litigation settlement</t>
  </si>
  <si>
    <t>Withholding tax payable</t>
  </si>
  <si>
    <t>Operating lease liabilities</t>
  </si>
  <si>
    <t>Contingent royalty obligation payable to Evolus Founders</t>
  </si>
  <si>
    <t>Promissory note payable to Evolus Founders</t>
  </si>
  <si>
    <t>Term loan, net of discount and issuance costs</t>
  </si>
  <si>
    <t>Total current liabilities</t>
  </si>
  <si>
    <t>Convertible note</t>
  </si>
  <si>
    <t>Deferred tax liability</t>
  </si>
  <si>
    <t>Total liabilities</t>
  </si>
  <si>
    <t>Preferred Stock</t>
  </si>
  <si>
    <t>Common Stock</t>
  </si>
  <si>
    <t>Additional paid-in capital</t>
  </si>
  <si>
    <t>Accumulated other comprehensive (loss) gain</t>
  </si>
  <si>
    <t>Accumulated deficit</t>
  </si>
  <si>
    <t>Total stockholders' equity (deficit)</t>
  </si>
  <si>
    <t>Total liabilities and stockholders' equity</t>
  </si>
  <si>
    <t>Q4 2024</t>
  </si>
  <si>
    <t>FY 2024</t>
  </si>
  <si>
    <t>Cost of Goods Sold</t>
  </si>
  <si>
    <t>Contingent Milestone Payment</t>
  </si>
  <si>
    <t>Q1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</si>
</sst>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[$$-409]#,##0.0_);\([$$-409]#,##0.0\)"/>
    <numFmt numFmtId="165" formatCode="[$$-409]#,##0.0"/>
    <numFmt numFmtId="166" formatCode="[$$-409]#,##0_);\([$$-409]#,##0\)"/>
    <numFmt numFmtId="167" formatCode="&quot;$&quot;#,##0"/>
    <numFmt numFmtId="168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9"/>
      <color rgb="FF000000"/>
      <name val="Calibri"/>
      <family val="2"/>
    </font>
    <font>
      <sz val="11"/>
      <color theme="1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rgb="FF000000"/>
      <name val="Euclid Circular B"/>
      <family val="2"/>
    </font>
    <font>
      <sz val="9"/>
      <name val="Calibri"/>
      <family val="2"/>
    </font>
    <font>
      <sz val="7"/>
      <color rgb="FF000000"/>
      <name val="Euclid Circular B"/>
      <family val="2"/>
    </font>
    <font>
      <b/>
      <u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Euclid Circular B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6C4C2"/>
        <bgColor rgb="FF000000"/>
      </patternFill>
    </fill>
    <fill>
      <patternFill patternType="solid">
        <fgColor rgb="FFF6C4C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EF8F8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3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3" applyFont="1" applyAlignment="1">
      <alignment vertical="center"/>
    </xf>
    <xf numFmtId="0" fontId="3" fillId="0" borderId="3" xfId="3" applyFont="1" applyBorder="1" applyAlignment="1">
      <alignment vertical="center"/>
    </xf>
    <xf numFmtId="0" fontId="6" fillId="0" borderId="6" xfId="3" applyFont="1" applyBorder="1" applyAlignment="1">
      <alignment horizontal="center" vertical="center"/>
    </xf>
    <xf numFmtId="0" fontId="7" fillId="0" borderId="0" xfId="0" applyFont="1"/>
    <xf numFmtId="0" fontId="3" fillId="0" borderId="5" xfId="3" applyFont="1" applyBorder="1" applyAlignment="1">
      <alignment vertical="center"/>
    </xf>
    <xf numFmtId="0" fontId="6" fillId="2" borderId="3" xfId="3" applyFont="1" applyFill="1" applyBorder="1" applyAlignment="1">
      <alignment vertical="center"/>
    </xf>
    <xf numFmtId="0" fontId="3" fillId="0" borderId="2" xfId="3" applyFont="1" applyBorder="1" applyAlignment="1">
      <alignment vertical="center"/>
    </xf>
    <xf numFmtId="0" fontId="6" fillId="2" borderId="13" xfId="3" applyFont="1" applyFill="1" applyBorder="1" applyAlignment="1">
      <alignment horizontal="left" vertical="center"/>
    </xf>
    <xf numFmtId="0" fontId="6" fillId="0" borderId="2" xfId="3" applyFont="1" applyBorder="1" applyAlignment="1">
      <alignment horizontal="center" vertical="center"/>
    </xf>
    <xf numFmtId="0" fontId="6" fillId="2" borderId="10" xfId="3" applyFont="1" applyFill="1" applyBorder="1" applyAlignment="1">
      <alignment horizontal="left" vertical="center"/>
    </xf>
    <xf numFmtId="0" fontId="3" fillId="0" borderId="2" xfId="3" applyFont="1" applyBorder="1" applyAlignment="1">
      <alignment horizontal="left" vertical="center"/>
    </xf>
    <xf numFmtId="0" fontId="3" fillId="0" borderId="3" xfId="3" applyFont="1" applyBorder="1" applyAlignment="1">
      <alignment horizontal="left" vertical="center"/>
    </xf>
    <xf numFmtId="0" fontId="3" fillId="0" borderId="5" xfId="3" applyFont="1" applyBorder="1" applyAlignment="1">
      <alignment horizontal="left" vertical="center"/>
    </xf>
    <xf numFmtId="0" fontId="6" fillId="2" borderId="3" xfId="3" applyFont="1" applyFill="1" applyBorder="1" applyAlignment="1">
      <alignment horizontal="left" vertical="center"/>
    </xf>
    <xf numFmtId="0" fontId="3" fillId="0" borderId="0" xfId="3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2" applyFont="1" applyAlignment="1">
      <alignment horizontal="center" vertical="center"/>
    </xf>
    <xf numFmtId="0" fontId="8" fillId="0" borderId="0" xfId="0" applyFont="1"/>
    <xf numFmtId="0" fontId="3" fillId="0" borderId="0" xfId="2" applyFont="1" applyAlignment="1">
      <alignment wrapText="1"/>
    </xf>
    <xf numFmtId="0" fontId="9" fillId="0" borderId="1" xfId="2" applyFont="1" applyBorder="1" applyAlignment="1">
      <alignment vertical="center" wrapText="1" readingOrder="1"/>
    </xf>
    <xf numFmtId="0" fontId="5" fillId="2" borderId="1" xfId="2" applyFont="1" applyFill="1" applyBorder="1" applyAlignment="1">
      <alignment horizontal="center" vertical="center" wrapText="1" readingOrder="1"/>
    </xf>
    <xf numFmtId="164" fontId="5" fillId="0" borderId="2" xfId="2" applyNumberFormat="1" applyFont="1" applyBorder="1" applyAlignment="1">
      <alignment vertical="center" wrapText="1" readingOrder="1"/>
    </xf>
    <xf numFmtId="37" fontId="5" fillId="2" borderId="2" xfId="2" applyNumberFormat="1" applyFont="1" applyFill="1" applyBorder="1" applyAlignment="1">
      <alignment horizontal="center" vertical="center" wrapText="1" readingOrder="1"/>
    </xf>
    <xf numFmtId="0" fontId="9" fillId="0" borderId="3" xfId="2" applyFont="1" applyBorder="1" applyAlignment="1">
      <alignment vertical="center" wrapText="1" readingOrder="1"/>
    </xf>
    <xf numFmtId="165" fontId="9" fillId="0" borderId="3" xfId="2" applyNumberFormat="1" applyFont="1" applyBorder="1" applyAlignment="1">
      <alignment vertical="center" wrapText="1" readingOrder="1"/>
    </xf>
    <xf numFmtId="164" fontId="5" fillId="0" borderId="3" xfId="2" applyNumberFormat="1" applyFont="1" applyBorder="1" applyAlignment="1">
      <alignment vertical="center" wrapText="1" readingOrder="1"/>
    </xf>
    <xf numFmtId="164" fontId="9" fillId="0" borderId="3" xfId="2" applyNumberFormat="1" applyFont="1" applyBorder="1" applyAlignment="1">
      <alignment vertical="center" wrapText="1" readingOrder="1"/>
    </xf>
    <xf numFmtId="0" fontId="9" fillId="0" borderId="2" xfId="2" applyFont="1" applyBorder="1" applyAlignment="1">
      <alignment vertical="center" wrapText="1" readingOrder="1"/>
    </xf>
    <xf numFmtId="0" fontId="12" fillId="0" borderId="0" xfId="2" applyFont="1" applyAlignment="1">
      <alignment wrapText="1"/>
    </xf>
    <xf numFmtId="164" fontId="9" fillId="0" borderId="4" xfId="2" applyNumberFormat="1" applyFont="1" applyBorder="1" applyAlignment="1">
      <alignment vertical="center" wrapText="1" readingOrder="1"/>
    </xf>
    <xf numFmtId="0" fontId="9" fillId="0" borderId="5" xfId="2" applyFont="1" applyBorder="1" applyAlignment="1">
      <alignment vertical="center" wrapText="1" readingOrder="1"/>
    </xf>
    <xf numFmtId="5" fontId="9" fillId="2" borderId="5" xfId="2" applyNumberFormat="1" applyFont="1" applyFill="1" applyBorder="1" applyAlignment="1">
      <alignment horizontal="center" vertical="center" wrapText="1" readingOrder="1"/>
    </xf>
    <xf numFmtId="0" fontId="5" fillId="0" borderId="5" xfId="2" applyFont="1" applyBorder="1" applyAlignment="1">
      <alignment vertical="center" wrapText="1" readingOrder="1"/>
    </xf>
    <xf numFmtId="5" fontId="5" fillId="2" borderId="5" xfId="2" applyNumberFormat="1" applyFont="1" applyFill="1" applyBorder="1" applyAlignment="1">
      <alignment horizontal="center" vertical="center" wrapText="1" readingOrder="1"/>
    </xf>
    <xf numFmtId="0" fontId="13" fillId="0" borderId="0" xfId="0" applyFont="1"/>
    <xf numFmtId="165" fontId="9" fillId="0" borderId="5" xfId="2" applyNumberFormat="1" applyFont="1" applyBorder="1" applyAlignment="1">
      <alignment vertical="center" wrapText="1" readingOrder="1"/>
    </xf>
    <xf numFmtId="164" fontId="9" fillId="0" borderId="5" xfId="2" applyNumberFormat="1" applyFont="1" applyBorder="1" applyAlignment="1">
      <alignment vertical="center" wrapText="1" readingOrder="1"/>
    </xf>
    <xf numFmtId="5" fontId="9" fillId="2" borderId="3" xfId="2" applyNumberFormat="1" applyFont="1" applyFill="1" applyBorder="1" applyAlignment="1">
      <alignment horizontal="center" vertical="center" wrapText="1" readingOrder="1"/>
    </xf>
    <xf numFmtId="165" fontId="5" fillId="0" borderId="5" xfId="2" applyNumberFormat="1" applyFont="1" applyBorder="1" applyAlignment="1">
      <alignment vertical="center" wrapText="1" readingOrder="1"/>
    </xf>
    <xf numFmtId="0" fontId="5" fillId="0" borderId="3" xfId="2" applyFont="1" applyBorder="1" applyAlignment="1">
      <alignment vertical="center" wrapText="1" readingOrder="1"/>
    </xf>
    <xf numFmtId="0" fontId="12" fillId="0" borderId="0" xfId="0" applyFont="1"/>
    <xf numFmtId="164" fontId="5" fillId="0" borderId="5" xfId="2" applyNumberFormat="1" applyFont="1" applyBorder="1" applyAlignment="1">
      <alignment vertical="center" wrapText="1" readingOrder="1"/>
    </xf>
    <xf numFmtId="166" fontId="5" fillId="2" borderId="2" xfId="2" applyNumberFormat="1" applyFont="1" applyFill="1" applyBorder="1" applyAlignment="1">
      <alignment horizontal="center" vertical="center" wrapText="1" readingOrder="1"/>
    </xf>
    <xf numFmtId="0" fontId="5" fillId="0" borderId="3" xfId="2" applyFont="1" applyBorder="1" applyAlignment="1">
      <alignment horizontal="left" vertical="center" wrapText="1" readingOrder="1"/>
    </xf>
    <xf numFmtId="166" fontId="5" fillId="2" borderId="3" xfId="2" applyNumberFormat="1" applyFont="1" applyFill="1" applyBorder="1" applyAlignment="1">
      <alignment horizontal="center" vertical="center" wrapText="1" readingOrder="1"/>
    </xf>
    <xf numFmtId="166" fontId="9" fillId="2" borderId="3" xfId="2" applyNumberFormat="1" applyFont="1" applyFill="1" applyBorder="1" applyAlignment="1">
      <alignment horizontal="center" vertical="center" wrapText="1" readingOrder="1"/>
    </xf>
    <xf numFmtId="166" fontId="5" fillId="2" borderId="5" xfId="2" applyNumberFormat="1" applyFont="1" applyFill="1" applyBorder="1" applyAlignment="1">
      <alignment horizontal="center" vertical="center" wrapText="1" readingOrder="1"/>
    </xf>
    <xf numFmtId="5" fontId="8" fillId="0" borderId="0" xfId="0" applyNumberFormat="1" applyFont="1"/>
    <xf numFmtId="5" fontId="9" fillId="2" borderId="4" xfId="2" applyNumberFormat="1" applyFont="1" applyFill="1" applyBorder="1" applyAlignment="1">
      <alignment horizontal="center" vertical="center" wrapText="1" readingOrder="1"/>
    </xf>
    <xf numFmtId="5" fontId="9" fillId="2" borderId="2" xfId="2" applyNumberFormat="1" applyFont="1" applyFill="1" applyBorder="1" applyAlignment="1">
      <alignment horizontal="center" vertical="center" wrapText="1" readingOrder="1"/>
    </xf>
    <xf numFmtId="9" fontId="5" fillId="2" borderId="5" xfId="1" applyFont="1" applyFill="1" applyBorder="1" applyAlignment="1">
      <alignment horizontal="center" vertical="center" wrapText="1" readingOrder="1"/>
    </xf>
    <xf numFmtId="5" fontId="5" fillId="2" borderId="3" xfId="2" applyNumberFormat="1" applyFont="1" applyFill="1" applyBorder="1" applyAlignment="1">
      <alignment horizontal="center" vertical="center" wrapText="1" readingOrder="1"/>
    </xf>
    <xf numFmtId="7" fontId="9" fillId="2" borderId="2" xfId="2" applyNumberFormat="1" applyFont="1" applyFill="1" applyBorder="1" applyAlignment="1">
      <alignment horizontal="center" vertical="center" wrapText="1" readingOrder="1"/>
    </xf>
    <xf numFmtId="7" fontId="9" fillId="2" borderId="3" xfId="2" applyNumberFormat="1" applyFont="1" applyFill="1" applyBorder="1" applyAlignment="1">
      <alignment horizontal="center" vertical="center" wrapText="1" readingOrder="1"/>
    </xf>
    <xf numFmtId="3" fontId="9" fillId="2" borderId="3" xfId="2" applyNumberFormat="1" applyFont="1" applyFill="1" applyBorder="1" applyAlignment="1">
      <alignment horizontal="center" vertical="center" wrapText="1" readingOrder="1"/>
    </xf>
    <xf numFmtId="0" fontId="5" fillId="0" borderId="2" xfId="2" applyFont="1" applyBorder="1" applyAlignment="1">
      <alignment vertical="center" wrapText="1" readingOrder="1"/>
    </xf>
    <xf numFmtId="0" fontId="3" fillId="0" borderId="0" xfId="2" applyFont="1"/>
    <xf numFmtId="0" fontId="3" fillId="4" borderId="0" xfId="2" applyFont="1" applyFill="1" applyAlignment="1">
      <alignment wrapText="1"/>
    </xf>
    <xf numFmtId="0" fontId="4" fillId="5" borderId="0" xfId="0" applyFont="1" applyFill="1"/>
    <xf numFmtId="0" fontId="3" fillId="5" borderId="0" xfId="2" applyFont="1" applyFill="1" applyAlignment="1">
      <alignment wrapText="1"/>
    </xf>
    <xf numFmtId="0" fontId="3" fillId="5" borderId="0" xfId="2" applyFont="1" applyFill="1" applyAlignment="1">
      <alignment horizontal="center" vertical="center"/>
    </xf>
    <xf numFmtId="0" fontId="3" fillId="6" borderId="0" xfId="2" applyFont="1" applyFill="1" applyAlignment="1">
      <alignment wrapText="1"/>
    </xf>
    <xf numFmtId="0" fontId="8" fillId="6" borderId="0" xfId="0" applyFont="1" applyFill="1"/>
    <xf numFmtId="0" fontId="3" fillId="7" borderId="0" xfId="2" applyFont="1" applyFill="1" applyAlignment="1">
      <alignment wrapText="1"/>
    </xf>
    <xf numFmtId="0" fontId="4" fillId="6" borderId="0" xfId="0" applyFont="1" applyFill="1"/>
    <xf numFmtId="0" fontId="12" fillId="6" borderId="0" xfId="2" applyFont="1" applyFill="1" applyAlignment="1">
      <alignment wrapText="1"/>
    </xf>
    <xf numFmtId="166" fontId="3" fillId="0" borderId="0" xfId="2" applyNumberFormat="1" applyFont="1" applyAlignment="1">
      <alignment horizontal="center" vertical="center"/>
    </xf>
    <xf numFmtId="37" fontId="9" fillId="2" borderId="3" xfId="2" applyNumberFormat="1" applyFont="1" applyFill="1" applyBorder="1" applyAlignment="1">
      <alignment horizontal="center" vertical="center" wrapText="1" readingOrder="1"/>
    </xf>
    <xf numFmtId="37" fontId="5" fillId="2" borderId="3" xfId="2" applyNumberFormat="1" applyFont="1" applyFill="1" applyBorder="1" applyAlignment="1">
      <alignment horizontal="center" vertical="center" wrapText="1" readingOrder="1"/>
    </xf>
    <xf numFmtId="37" fontId="9" fillId="2" borderId="2" xfId="2" applyNumberFormat="1" applyFont="1" applyFill="1" applyBorder="1" applyAlignment="1">
      <alignment horizontal="center" vertical="center" wrapText="1" readingOrder="1"/>
    </xf>
    <xf numFmtId="0" fontId="5" fillId="0" borderId="1" xfId="2" applyFont="1" applyBorder="1" applyAlignment="1">
      <alignment horizontal="center" vertical="center" wrapText="1" readingOrder="1"/>
    </xf>
    <xf numFmtId="37" fontId="5" fillId="0" borderId="2" xfId="2" applyNumberFormat="1" applyFont="1" applyBorder="1" applyAlignment="1">
      <alignment horizontal="center" vertical="center" wrapText="1" readingOrder="1"/>
    </xf>
    <xf numFmtId="37" fontId="9" fillId="0" borderId="3" xfId="2" applyNumberFormat="1" applyFont="1" applyBorder="1" applyAlignment="1">
      <alignment horizontal="center" vertical="center" wrapText="1" readingOrder="1"/>
    </xf>
    <xf numFmtId="37" fontId="5" fillId="0" borderId="3" xfId="2" applyNumberFormat="1" applyFont="1" applyBorder="1" applyAlignment="1">
      <alignment horizontal="center" vertical="center" wrapText="1" readingOrder="1"/>
    </xf>
    <xf numFmtId="37" fontId="9" fillId="0" borderId="2" xfId="2" applyNumberFormat="1" applyFont="1" applyBorder="1" applyAlignment="1">
      <alignment horizontal="center" vertical="center" wrapText="1" readingOrder="1"/>
    </xf>
    <xf numFmtId="37" fontId="3" fillId="0" borderId="0" xfId="0" applyNumberFormat="1" applyFont="1"/>
    <xf numFmtId="0" fontId="3" fillId="0" borderId="0" xfId="2" applyFont="1" applyAlignment="1">
      <alignment horizontal="center"/>
    </xf>
    <xf numFmtId="0" fontId="10" fillId="0" borderId="0" xfId="0" applyFont="1"/>
    <xf numFmtId="0" fontId="9" fillId="0" borderId="2" xfId="2" applyFont="1" applyBorder="1" applyAlignment="1">
      <alignment horizontal="center" vertical="center" wrapText="1" readingOrder="1"/>
    </xf>
    <xf numFmtId="5" fontId="9" fillId="0" borderId="4" xfId="2" applyNumberFormat="1" applyFont="1" applyBorder="1" applyAlignment="1">
      <alignment horizontal="center" vertical="center" wrapText="1" readingOrder="1"/>
    </xf>
    <xf numFmtId="5" fontId="9" fillId="0" borderId="5" xfId="2" applyNumberFormat="1" applyFont="1" applyBorder="1" applyAlignment="1">
      <alignment horizontal="center" vertical="center" wrapText="1" readingOrder="1"/>
    </xf>
    <xf numFmtId="5" fontId="5" fillId="0" borderId="5" xfId="2" applyNumberFormat="1" applyFont="1" applyBorder="1" applyAlignment="1">
      <alignment horizontal="center" vertical="center" wrapText="1" readingOrder="1"/>
    </xf>
    <xf numFmtId="5" fontId="9" fillId="0" borderId="3" xfId="2" applyNumberFormat="1" applyFont="1" applyBorder="1" applyAlignment="1">
      <alignment horizontal="center" vertical="center" wrapText="1" readingOrder="1"/>
    </xf>
    <xf numFmtId="5" fontId="9" fillId="0" borderId="2" xfId="2" applyNumberFormat="1" applyFont="1" applyBorder="1" applyAlignment="1">
      <alignment horizontal="center" vertical="center" wrapText="1" readingOrder="1"/>
    </xf>
    <xf numFmtId="9" fontId="5" fillId="0" borderId="5" xfId="1" applyFont="1" applyFill="1" applyBorder="1" applyAlignment="1">
      <alignment horizontal="center" vertical="center" wrapText="1" readingOrder="1"/>
    </xf>
    <xf numFmtId="5" fontId="5" fillId="0" borderId="3" xfId="2" applyNumberFormat="1" applyFont="1" applyBorder="1" applyAlignment="1">
      <alignment horizontal="center" vertical="center" wrapText="1" readingOrder="1"/>
    </xf>
    <xf numFmtId="7" fontId="9" fillId="0" borderId="2" xfId="2" applyNumberFormat="1" applyFont="1" applyBorder="1" applyAlignment="1">
      <alignment horizontal="center" vertical="center" wrapText="1" readingOrder="1"/>
    </xf>
    <xf numFmtId="7" fontId="9" fillId="0" borderId="3" xfId="2" applyNumberFormat="1" applyFont="1" applyBorder="1" applyAlignment="1">
      <alignment horizontal="center" vertical="center" wrapText="1" readingOrder="1"/>
    </xf>
    <xf numFmtId="3" fontId="9" fillId="0" borderId="3" xfId="2" applyNumberFormat="1" applyFont="1" applyBorder="1" applyAlignment="1">
      <alignment horizontal="center" vertical="center" wrapText="1" readingOrder="1"/>
    </xf>
    <xf numFmtId="166" fontId="5" fillId="0" borderId="2" xfId="2" applyNumberFormat="1" applyFont="1" applyBorder="1" applyAlignment="1">
      <alignment horizontal="center" vertical="center" wrapText="1" readingOrder="1"/>
    </xf>
    <xf numFmtId="166" fontId="5" fillId="0" borderId="3" xfId="2" applyNumberFormat="1" applyFont="1" applyBorder="1" applyAlignment="1">
      <alignment horizontal="center" vertical="center" wrapText="1" readingOrder="1"/>
    </xf>
    <xf numFmtId="166" fontId="9" fillId="0" borderId="3" xfId="2" applyNumberFormat="1" applyFont="1" applyBorder="1" applyAlignment="1">
      <alignment horizontal="center" vertical="center" wrapText="1" readingOrder="1"/>
    </xf>
    <xf numFmtId="166" fontId="5" fillId="0" borderId="5" xfId="2" applyNumberFormat="1" applyFont="1" applyBorder="1" applyAlignment="1">
      <alignment horizontal="center" vertical="center" wrapText="1" readingOrder="1"/>
    </xf>
    <xf numFmtId="0" fontId="11" fillId="0" borderId="0" xfId="2" applyFont="1" applyAlignment="1">
      <alignment wrapText="1"/>
    </xf>
    <xf numFmtId="0" fontId="9" fillId="3" borderId="2" xfId="2" applyFont="1" applyFill="1" applyBorder="1" applyAlignment="1">
      <alignment horizontal="center" vertical="center" wrapText="1" readingOrder="1"/>
    </xf>
    <xf numFmtId="0" fontId="3" fillId="0" borderId="0" xfId="3" applyFont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167" fontId="3" fillId="0" borderId="3" xfId="3" applyNumberFormat="1" applyFont="1" applyBorder="1" applyAlignment="1">
      <alignment horizontal="center" vertical="center"/>
    </xf>
    <xf numFmtId="37" fontId="3" fillId="0" borderId="3" xfId="3" applyNumberFormat="1" applyFont="1" applyBorder="1" applyAlignment="1">
      <alignment horizontal="center" vertical="center"/>
    </xf>
    <xf numFmtId="37" fontId="3" fillId="0" borderId="7" xfId="3" applyNumberFormat="1" applyFont="1" applyBorder="1" applyAlignment="1">
      <alignment horizontal="center" vertical="center"/>
    </xf>
    <xf numFmtId="37" fontId="3" fillId="0" borderId="5" xfId="3" applyNumberFormat="1" applyFont="1" applyBorder="1" applyAlignment="1">
      <alignment horizontal="center" vertical="center"/>
    </xf>
    <xf numFmtId="37" fontId="3" fillId="0" borderId="9" xfId="3" applyNumberFormat="1" applyFont="1" applyBorder="1" applyAlignment="1">
      <alignment horizontal="center" vertical="center"/>
    </xf>
    <xf numFmtId="37" fontId="3" fillId="0" borderId="2" xfId="3" applyNumberFormat="1" applyFont="1" applyBorder="1" applyAlignment="1">
      <alignment horizontal="center" vertical="center"/>
    </xf>
    <xf numFmtId="37" fontId="3" fillId="0" borderId="12" xfId="3" applyNumberFormat="1" applyFont="1" applyBorder="1" applyAlignment="1">
      <alignment horizontal="center" vertical="center"/>
    </xf>
    <xf numFmtId="37" fontId="5" fillId="0" borderId="2" xfId="3" applyNumberFormat="1" applyFont="1" applyBorder="1" applyAlignment="1">
      <alignment horizontal="center" vertical="center"/>
    </xf>
    <xf numFmtId="37" fontId="5" fillId="0" borderId="12" xfId="3" applyNumberFormat="1" applyFont="1" applyBorder="1" applyAlignment="1">
      <alignment horizontal="center" vertical="center"/>
    </xf>
    <xf numFmtId="37" fontId="5" fillId="3" borderId="13" xfId="3" applyNumberFormat="1" applyFont="1" applyFill="1" applyBorder="1" applyAlignment="1">
      <alignment horizontal="center" vertical="center"/>
    </xf>
    <xf numFmtId="37" fontId="5" fillId="3" borderId="14" xfId="3" applyNumberFormat="1" applyFont="1" applyFill="1" applyBorder="1" applyAlignment="1">
      <alignment horizontal="center" vertical="center"/>
    </xf>
    <xf numFmtId="37" fontId="5" fillId="3" borderId="3" xfId="3" applyNumberFormat="1" applyFont="1" applyFill="1" applyBorder="1" applyAlignment="1">
      <alignment horizontal="center" vertical="center"/>
    </xf>
    <xf numFmtId="37" fontId="5" fillId="3" borderId="11" xfId="3" applyNumberFormat="1" applyFont="1" applyFill="1" applyBorder="1" applyAlignment="1">
      <alignment horizontal="center" vertical="center"/>
    </xf>
    <xf numFmtId="37" fontId="5" fillId="3" borderId="7" xfId="3" applyNumberFormat="1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vertical="center" wrapText="1" readingOrder="1"/>
    </xf>
    <xf numFmtId="0" fontId="14" fillId="8" borderId="5" xfId="0" applyFont="1" applyFill="1" applyBorder="1" applyAlignment="1">
      <alignment vertical="center" wrapText="1" readingOrder="1"/>
    </xf>
    <xf numFmtId="0" fontId="15" fillId="8" borderId="3" xfId="0" applyFont="1" applyFill="1" applyBorder="1" applyAlignment="1">
      <alignment horizontal="left" vertical="center"/>
    </xf>
    <xf numFmtId="0" fontId="15" fillId="8" borderId="3" xfId="0" applyFont="1" applyFill="1" applyBorder="1" applyAlignment="1">
      <alignment vertical="center"/>
    </xf>
    <xf numFmtId="43" fontId="3" fillId="0" borderId="3" xfId="4" applyFont="1" applyBorder="1" applyAlignment="1">
      <alignment horizontal="center" vertical="center"/>
    </xf>
    <xf numFmtId="168" fontId="5" fillId="2" borderId="5" xfId="1" applyNumberFormat="1" applyFont="1" applyFill="1" applyBorder="1" applyAlignment="1">
      <alignment horizontal="center" vertical="center" wrapText="1" readingOrder="1"/>
    </xf>
    <xf numFmtId="43" fontId="3" fillId="0" borderId="5" xfId="4" applyFont="1" applyBorder="1" applyAlignment="1">
      <alignment horizontal="center" vertical="center"/>
    </xf>
    <xf numFmtId="168" fontId="5" fillId="0" borderId="5" xfId="1" applyNumberFormat="1" applyFont="1" applyBorder="1" applyAlignment="1">
      <alignment horizontal="center" vertical="center" wrapText="1" readingOrder="1"/>
    </xf>
  </cellXfs>
  <cellStyles count="5">
    <cellStyle name="Comma" xfId="4" builtinId="3"/>
    <cellStyle name="Normal" xfId="0" builtinId="0"/>
    <cellStyle name="Normal 2" xfId="3" xr:uid="{DF730EB7-B011-4800-B96A-8C146C1396EF}"/>
    <cellStyle name="Normal 7" xfId="2" xr:uid="{B79E6A9C-AB49-4F99-8A6A-AE859DA5DFE1}"/>
    <cellStyle name="Percent" xfId="1" builtinId="5"/>
  </cellStyles>
  <dxfs count="0"/>
  <tableStyles count="0" defaultTableStyle="TableStyleMedium2" defaultPivotStyle="PivotStyleLight16"/>
  <colors>
    <mruColors>
      <color rgb="FFF6C4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2873375</xdr:colOff>
      <xdr:row>3</xdr:row>
      <xdr:rowOff>47421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9850AE-A955-41EE-A85C-CE4A01A2E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2816225" cy="5541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26</xdr:col>
      <xdr:colOff>234950</xdr:colOff>
      <xdr:row>3</xdr:row>
      <xdr:rowOff>30304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61D7804-11C2-4540-BCC2-96E1B8B44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2682875" cy="5541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2724150</xdr:colOff>
      <xdr:row>3</xdr:row>
      <xdr:rowOff>27129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82708F-71ED-4D2C-BF50-B55D95B53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2676525" cy="551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A6DE6-7F29-41E6-A536-94D8EAEC8949}">
  <sheetPr>
    <tabColor rgb="FF00B050"/>
  </sheetPr>
  <dimension ref="A4:M73"/>
  <sheetViews>
    <sheetView showGridLines="0" tabSelected="1" zoomScaleNormal="100" workbookViewId="0">
      <pane xSplit="1" ySplit="7" topLeftCell="E8" activePane="bottomRight" state="frozen"/>
      <selection pane="topRight" activeCell="B7" sqref="B7"/>
      <selection pane="bottomLeft" activeCell="A8" sqref="A8"/>
      <selection pane="bottomRight" activeCell="G15" sqref="G15"/>
    </sheetView>
  </sheetViews>
  <sheetFormatPr defaultColWidth="9.1796875" defaultRowHeight="14.5" x14ac:dyDescent="0.35"/>
  <cols>
    <col min="1" max="1" width="54.453125" style="22" customWidth="1"/>
    <col min="2" max="3" width="9.81640625" style="20" bestFit="1" customWidth="1"/>
    <col min="4" max="4" width="9.7265625" style="3" bestFit="1" customWidth="1"/>
    <col min="5" max="5" width="9.81640625" style="3" bestFit="1" customWidth="1"/>
    <col min="6" max="6" width="8.7265625" style="3" bestFit="1" customWidth="1"/>
    <col min="7" max="7" width="10" style="3" bestFit="1" customWidth="1"/>
    <col min="8" max="8" width="9" style="3" bestFit="1" customWidth="1"/>
    <col min="9" max="9" width="10.26953125" style="3" bestFit="1" customWidth="1"/>
    <col min="10" max="11" width="8.81640625" style="3" bestFit="1" customWidth="1"/>
    <col min="12" max="13" width="4.26953125" style="3" bestFit="1" customWidth="1"/>
    <col min="14" max="16384" width="9.1796875" style="3"/>
  </cols>
  <sheetData>
    <row r="4" spans="1:13" ht="15.5" x14ac:dyDescent="0.35">
      <c r="A4" s="97"/>
    </row>
    <row r="5" spans="1:13" ht="33.65" customHeight="1" x14ac:dyDescent="0.35">
      <c r="A5" s="32" t="s">
        <v>0</v>
      </c>
    </row>
    <row r="7" spans="1:13" ht="23.5" customHeight="1" thickBot="1" x14ac:dyDescent="0.4">
      <c r="A7" s="23" t="s">
        <v>1</v>
      </c>
      <c r="B7" s="74" t="s">
        <v>27</v>
      </c>
      <c r="C7" s="74" t="s">
        <v>28</v>
      </c>
      <c r="D7" s="74" t="s">
        <v>84</v>
      </c>
      <c r="E7" s="74" t="s">
        <v>121</v>
      </c>
      <c r="F7" s="24" t="s">
        <v>122</v>
      </c>
      <c r="G7" s="74" t="s">
        <v>125</v>
      </c>
    </row>
    <row r="8" spans="1:13" s="21" customFormat="1" ht="23.5" customHeight="1" x14ac:dyDescent="0.35">
      <c r="A8" s="59" t="s">
        <v>29</v>
      </c>
      <c r="B8" s="82"/>
      <c r="C8" s="82"/>
      <c r="D8" s="82"/>
      <c r="E8" s="82"/>
      <c r="F8" s="98"/>
      <c r="G8" s="82"/>
    </row>
    <row r="9" spans="1:13" s="21" customFormat="1" ht="23.5" customHeight="1" x14ac:dyDescent="0.35">
      <c r="A9" s="33" t="s">
        <v>30</v>
      </c>
      <c r="B9" s="83">
        <v>58964</v>
      </c>
      <c r="C9" s="83">
        <v>66222</v>
      </c>
      <c r="D9" s="83">
        <v>60164</v>
      </c>
      <c r="E9" s="83">
        <f>F9-SUM(B9:D9)</f>
        <v>78956</v>
      </c>
      <c r="F9" s="52">
        <v>264306</v>
      </c>
      <c r="G9" s="83">
        <v>68074</v>
      </c>
    </row>
    <row r="10" spans="1:13" s="21" customFormat="1" ht="23.5" customHeight="1" x14ac:dyDescent="0.35">
      <c r="A10" s="34" t="s">
        <v>32</v>
      </c>
      <c r="B10" s="84">
        <v>369</v>
      </c>
      <c r="C10" s="84">
        <v>687</v>
      </c>
      <c r="D10" s="84">
        <v>921</v>
      </c>
      <c r="E10" s="84">
        <f t="shared" ref="E10:E12" si="0">F10-SUM(B10:D10)</f>
        <v>-9</v>
      </c>
      <c r="F10" s="35">
        <v>1968</v>
      </c>
      <c r="G10" s="84">
        <v>448</v>
      </c>
    </row>
    <row r="11" spans="1:13" s="38" customFormat="1" ht="23.5" customHeight="1" x14ac:dyDescent="0.35">
      <c r="A11" s="36" t="s">
        <v>33</v>
      </c>
      <c r="B11" s="85">
        <v>59333</v>
      </c>
      <c r="C11" s="85">
        <v>66909</v>
      </c>
      <c r="D11" s="85">
        <f>SUM(D9:D10)</f>
        <v>61085</v>
      </c>
      <c r="E11" s="85">
        <f t="shared" si="0"/>
        <v>78947</v>
      </c>
      <c r="F11" s="37">
        <f>SUM(F9:F10)</f>
        <v>266274</v>
      </c>
      <c r="G11" s="85">
        <f>SUM(G9:G10)</f>
        <v>68522</v>
      </c>
    </row>
    <row r="12" spans="1:13" s="38" customFormat="1" ht="23.5" customHeight="1" x14ac:dyDescent="0.35">
      <c r="A12" s="36" t="s">
        <v>123</v>
      </c>
      <c r="B12" s="85">
        <v>18830</v>
      </c>
      <c r="C12" s="85">
        <v>19841</v>
      </c>
      <c r="D12" s="85">
        <v>18986</v>
      </c>
      <c r="E12" s="85">
        <f t="shared" si="0"/>
        <v>26313</v>
      </c>
      <c r="F12" s="37">
        <v>83970</v>
      </c>
      <c r="G12" s="85">
        <v>21867</v>
      </c>
    </row>
    <row r="13" spans="1:13" s="38" customFormat="1" ht="23.5" customHeight="1" x14ac:dyDescent="0.35">
      <c r="A13" s="36" t="s">
        <v>60</v>
      </c>
      <c r="B13" s="85">
        <f t="shared" ref="B13:D13" si="1">B11-B12</f>
        <v>40503</v>
      </c>
      <c r="C13" s="85">
        <f t="shared" si="1"/>
        <v>47068</v>
      </c>
      <c r="D13" s="85">
        <f t="shared" si="1"/>
        <v>42099</v>
      </c>
      <c r="E13" s="85">
        <f>F13-SUM(B13:D13)+1</f>
        <v>52635</v>
      </c>
      <c r="F13" s="37">
        <f>F11-F12</f>
        <v>182304</v>
      </c>
      <c r="G13" s="85">
        <f t="shared" ref="G13" si="2">G11-G12</f>
        <v>46655</v>
      </c>
    </row>
    <row r="14" spans="1:13" s="38" customFormat="1" ht="23.5" customHeight="1" x14ac:dyDescent="0.35">
      <c r="A14" s="36" t="s">
        <v>45</v>
      </c>
      <c r="B14" s="124">
        <f t="shared" ref="B14:E14" si="3">B13/B9</f>
        <v>0.68691065735024759</v>
      </c>
      <c r="C14" s="124">
        <f t="shared" si="3"/>
        <v>0.71076077436501461</v>
      </c>
      <c r="D14" s="124">
        <f t="shared" si="3"/>
        <v>0.69973738448241474</v>
      </c>
      <c r="E14" s="124">
        <f t="shared" si="3"/>
        <v>0.66663711434216522</v>
      </c>
      <c r="F14" s="122">
        <f>F13/F9</f>
        <v>0.68974597625479561</v>
      </c>
      <c r="G14" s="124">
        <v>0.68100000000000005</v>
      </c>
    </row>
    <row r="15" spans="1:13" s="21" customFormat="1" ht="23.5" customHeight="1" x14ac:dyDescent="0.35">
      <c r="A15" s="39" t="s">
        <v>34</v>
      </c>
      <c r="B15" s="84">
        <v>0</v>
      </c>
      <c r="C15" s="84">
        <v>0</v>
      </c>
      <c r="D15" s="84">
        <v>0</v>
      </c>
      <c r="E15" s="84">
        <v>0</v>
      </c>
      <c r="F15" s="35">
        <v>0</v>
      </c>
      <c r="G15" s="84">
        <v>0</v>
      </c>
      <c r="H15" s="51"/>
      <c r="I15" s="51"/>
      <c r="J15" s="51"/>
      <c r="K15" s="51"/>
      <c r="L15" s="51"/>
      <c r="M15" s="51"/>
    </row>
    <row r="16" spans="1:13" s="21" customFormat="1" ht="23.5" customHeight="1" x14ac:dyDescent="0.35">
      <c r="A16" s="39" t="s">
        <v>35</v>
      </c>
      <c r="B16" s="84" t="s">
        <v>31</v>
      </c>
      <c r="C16" s="84" t="s">
        <v>31</v>
      </c>
      <c r="D16" s="84" t="s">
        <v>31</v>
      </c>
      <c r="E16" s="84">
        <v>0</v>
      </c>
      <c r="F16" s="35" t="s">
        <v>31</v>
      </c>
      <c r="G16" s="84" t="s">
        <v>31</v>
      </c>
    </row>
    <row r="17" spans="1:7" s="21" customFormat="1" ht="23.5" customHeight="1" x14ac:dyDescent="0.35">
      <c r="A17" s="40" t="s">
        <v>36</v>
      </c>
      <c r="B17" s="84">
        <v>45123</v>
      </c>
      <c r="C17" s="84">
        <v>50152</v>
      </c>
      <c r="D17" s="84">
        <v>52506</v>
      </c>
      <c r="E17" s="84">
        <f>F17-SUM(B17:D17)</f>
        <v>50244</v>
      </c>
      <c r="F17" s="35">
        <v>198025</v>
      </c>
      <c r="G17" s="84">
        <v>56640</v>
      </c>
    </row>
    <row r="18" spans="1:7" s="21" customFormat="1" ht="23.5" customHeight="1" x14ac:dyDescent="0.35">
      <c r="A18" s="40" t="s">
        <v>37</v>
      </c>
      <c r="B18" s="84">
        <v>2078</v>
      </c>
      <c r="C18" s="84">
        <v>2350</v>
      </c>
      <c r="D18" s="84">
        <v>2314</v>
      </c>
      <c r="E18" s="84">
        <f t="shared" ref="E18:E34" si="4">F18-SUM(B18:D18)</f>
        <v>2430</v>
      </c>
      <c r="F18" s="35">
        <v>9172</v>
      </c>
      <c r="G18" s="84">
        <v>2212</v>
      </c>
    </row>
    <row r="19" spans="1:7" ht="23.5" customHeight="1" x14ac:dyDescent="0.35">
      <c r="A19" s="28" t="s">
        <v>38</v>
      </c>
      <c r="B19" s="86">
        <v>0</v>
      </c>
      <c r="C19" s="86">
        <v>0</v>
      </c>
      <c r="D19" s="86">
        <v>0</v>
      </c>
      <c r="E19" s="86">
        <f t="shared" si="4"/>
        <v>0</v>
      </c>
      <c r="F19" s="41">
        <v>0</v>
      </c>
      <c r="G19" s="86">
        <v>0</v>
      </c>
    </row>
    <row r="20" spans="1:7" ht="23.5" customHeight="1" x14ac:dyDescent="0.35">
      <c r="A20" s="27" t="s">
        <v>39</v>
      </c>
      <c r="B20" s="86">
        <v>1578</v>
      </c>
      <c r="C20" s="86">
        <v>1605</v>
      </c>
      <c r="D20" s="86">
        <v>2428</v>
      </c>
      <c r="E20" s="86">
        <f t="shared" si="4"/>
        <v>1565</v>
      </c>
      <c r="F20" s="41">
        <v>7176</v>
      </c>
      <c r="G20" s="86">
        <v>2151</v>
      </c>
    </row>
    <row r="21" spans="1:7" s="21" customFormat="1" ht="23.5" customHeight="1" x14ac:dyDescent="0.35">
      <c r="A21" s="31" t="s">
        <v>40</v>
      </c>
      <c r="B21" s="87">
        <v>646</v>
      </c>
      <c r="C21" s="87">
        <v>663</v>
      </c>
      <c r="D21" s="87">
        <v>324</v>
      </c>
      <c r="E21" s="87">
        <v>710</v>
      </c>
      <c r="F21" s="53">
        <v>2342</v>
      </c>
      <c r="G21" s="87">
        <v>824</v>
      </c>
    </row>
    <row r="22" spans="1:7" s="21" customFormat="1" ht="23.5" customHeight="1" x14ac:dyDescent="0.35">
      <c r="A22" s="27" t="s">
        <v>41</v>
      </c>
      <c r="B22" s="86" t="s">
        <v>31</v>
      </c>
      <c r="C22" s="86" t="s">
        <v>31</v>
      </c>
      <c r="D22" s="86" t="s">
        <v>31</v>
      </c>
      <c r="E22" s="86">
        <f t="shared" si="4"/>
        <v>0</v>
      </c>
      <c r="F22" s="41">
        <v>0</v>
      </c>
      <c r="G22" s="86">
        <v>0</v>
      </c>
    </row>
    <row r="23" spans="1:7" s="21" customFormat="1" ht="23.5" customHeight="1" x14ac:dyDescent="0.35">
      <c r="A23" s="33" t="s">
        <v>42</v>
      </c>
      <c r="B23" s="83" t="s">
        <v>31</v>
      </c>
      <c r="C23" s="83" t="s">
        <v>31</v>
      </c>
      <c r="D23" s="83" t="s">
        <v>31</v>
      </c>
      <c r="E23" s="83">
        <f t="shared" si="4"/>
        <v>0</v>
      </c>
      <c r="F23" s="52">
        <v>0</v>
      </c>
      <c r="G23" s="83">
        <v>0</v>
      </c>
    </row>
    <row r="24" spans="1:7" s="38" customFormat="1" ht="23.5" customHeight="1" x14ac:dyDescent="0.35">
      <c r="A24" s="36" t="s">
        <v>43</v>
      </c>
      <c r="B24" s="85">
        <f>SUM(B17:B23)</f>
        <v>49425</v>
      </c>
      <c r="C24" s="85">
        <f t="shared" ref="C24:E24" si="5">SUM(C17:C23)</f>
        <v>54770</v>
      </c>
      <c r="D24" s="85">
        <f t="shared" si="5"/>
        <v>57572</v>
      </c>
      <c r="E24" s="85">
        <f t="shared" si="5"/>
        <v>54949</v>
      </c>
      <c r="F24" s="37">
        <f>SUM(F15:F23)</f>
        <v>216715</v>
      </c>
      <c r="G24" s="85">
        <f>SUM(G17:G23)</f>
        <v>61827</v>
      </c>
    </row>
    <row r="25" spans="1:7" s="38" customFormat="1" ht="23.5" customHeight="1" x14ac:dyDescent="0.35">
      <c r="A25" s="36" t="s">
        <v>44</v>
      </c>
      <c r="B25" s="85">
        <f t="shared" ref="B25:E25" si="6">B13-B24</f>
        <v>-8922</v>
      </c>
      <c r="C25" s="85">
        <f t="shared" si="6"/>
        <v>-7702</v>
      </c>
      <c r="D25" s="85">
        <f t="shared" si="6"/>
        <v>-15473</v>
      </c>
      <c r="E25" s="85">
        <f t="shared" si="6"/>
        <v>-2314</v>
      </c>
      <c r="F25" s="37">
        <f>F13-F24</f>
        <v>-34411</v>
      </c>
      <c r="G25" s="85">
        <f t="shared" ref="G25" si="7">G13-G24</f>
        <v>-15172</v>
      </c>
    </row>
    <row r="26" spans="1:7" s="38" customFormat="1" ht="23.5" customHeight="1" x14ac:dyDescent="0.35">
      <c r="A26" s="42" t="s">
        <v>45</v>
      </c>
      <c r="B26" s="88"/>
      <c r="C26" s="88"/>
      <c r="D26" s="88"/>
      <c r="E26" s="88"/>
      <c r="F26" s="54"/>
      <c r="G26" s="88"/>
    </row>
    <row r="27" spans="1:7" s="21" customFormat="1" ht="23.5" customHeight="1" x14ac:dyDescent="0.35">
      <c r="A27" s="39" t="s">
        <v>46</v>
      </c>
      <c r="B27" s="84">
        <v>517</v>
      </c>
      <c r="C27" s="84">
        <v>1029</v>
      </c>
      <c r="D27" s="84">
        <v>928</v>
      </c>
      <c r="E27" s="84">
        <v>789</v>
      </c>
      <c r="F27" s="35">
        <v>3263</v>
      </c>
      <c r="G27" s="84">
        <v>710</v>
      </c>
    </row>
    <row r="28" spans="1:7" s="21" customFormat="1" ht="23.5" customHeight="1" x14ac:dyDescent="0.35">
      <c r="A28" s="40" t="s">
        <v>47</v>
      </c>
      <c r="B28" s="84">
        <v>-4702</v>
      </c>
      <c r="C28" s="84">
        <v>-4696</v>
      </c>
      <c r="D28" s="84">
        <v>-4764</v>
      </c>
      <c r="E28" s="84">
        <v>-4573</v>
      </c>
      <c r="F28" s="35">
        <v>-18735</v>
      </c>
      <c r="G28" s="84">
        <v>-4415</v>
      </c>
    </row>
    <row r="29" spans="1:7" s="21" customFormat="1" ht="23.5" customHeight="1" x14ac:dyDescent="0.35">
      <c r="A29" s="40" t="s">
        <v>48</v>
      </c>
      <c r="B29" s="84" t="s">
        <v>31</v>
      </c>
      <c r="C29" s="84" t="s">
        <v>31</v>
      </c>
      <c r="D29" s="84" t="s">
        <v>31</v>
      </c>
      <c r="E29" s="84">
        <f t="shared" si="4"/>
        <v>0</v>
      </c>
      <c r="F29" s="35">
        <v>0</v>
      </c>
      <c r="G29" s="84">
        <v>0</v>
      </c>
    </row>
    <row r="30" spans="1:7" ht="23.5" customHeight="1" x14ac:dyDescent="0.35">
      <c r="A30" s="28" t="s">
        <v>49</v>
      </c>
      <c r="B30" s="86">
        <v>45</v>
      </c>
      <c r="C30" s="86">
        <v>62</v>
      </c>
      <c r="D30" s="86">
        <v>273</v>
      </c>
      <c r="E30" s="86">
        <f t="shared" si="4"/>
        <v>-253</v>
      </c>
      <c r="F30" s="41">
        <v>127</v>
      </c>
      <c r="G30" s="86">
        <v>57</v>
      </c>
    </row>
    <row r="31" spans="1:7" s="44" customFormat="1" ht="23.5" customHeight="1" x14ac:dyDescent="0.35">
      <c r="A31" s="43" t="s">
        <v>50</v>
      </c>
      <c r="B31" s="89">
        <f t="shared" ref="B31:E31" si="8">SUM(B27:B30,B25)</f>
        <v>-13062</v>
      </c>
      <c r="C31" s="89">
        <f t="shared" si="8"/>
        <v>-11307</v>
      </c>
      <c r="D31" s="89">
        <f t="shared" si="8"/>
        <v>-19036</v>
      </c>
      <c r="E31" s="89">
        <f t="shared" si="8"/>
        <v>-6351</v>
      </c>
      <c r="F31" s="55">
        <f>SUM(F27:F30,F25)</f>
        <v>-49756</v>
      </c>
      <c r="G31" s="89">
        <f t="shared" ref="G31" si="9">SUM(G27:G30,G25)</f>
        <v>-18820</v>
      </c>
    </row>
    <row r="32" spans="1:7" s="21" customFormat="1" ht="23.5" customHeight="1" x14ac:dyDescent="0.35">
      <c r="A32" s="40" t="s">
        <v>51</v>
      </c>
      <c r="B32" s="84">
        <v>47</v>
      </c>
      <c r="C32" s="84">
        <v>43</v>
      </c>
      <c r="D32" s="84">
        <v>134</v>
      </c>
      <c r="E32" s="84">
        <f t="shared" si="4"/>
        <v>440</v>
      </c>
      <c r="F32" s="35">
        <v>664</v>
      </c>
      <c r="G32" s="84">
        <v>72</v>
      </c>
    </row>
    <row r="33" spans="1:7" s="38" customFormat="1" ht="23.5" customHeight="1" x14ac:dyDescent="0.35">
      <c r="A33" s="45" t="s">
        <v>52</v>
      </c>
      <c r="B33" s="85">
        <v>-13109</v>
      </c>
      <c r="C33" s="85">
        <v>-11350</v>
      </c>
      <c r="D33" s="85">
        <f>D31-D32</f>
        <v>-19170</v>
      </c>
      <c r="E33" s="85">
        <f>E31-E32</f>
        <v>-6791</v>
      </c>
      <c r="F33" s="37">
        <f>F31-F32</f>
        <v>-50420</v>
      </c>
      <c r="G33" s="85">
        <f>G31-G32</f>
        <v>-18892</v>
      </c>
    </row>
    <row r="34" spans="1:7" ht="23.5" customHeight="1" x14ac:dyDescent="0.35">
      <c r="A34" s="28" t="s">
        <v>53</v>
      </c>
      <c r="B34" s="86">
        <v>-130</v>
      </c>
      <c r="C34" s="86">
        <v>-44</v>
      </c>
      <c r="D34" s="86">
        <v>-88</v>
      </c>
      <c r="E34" s="86">
        <f t="shared" si="4"/>
        <v>-216</v>
      </c>
      <c r="F34" s="41">
        <v>-478</v>
      </c>
      <c r="G34" s="86">
        <v>66</v>
      </c>
    </row>
    <row r="35" spans="1:7" s="44" customFormat="1" ht="23.5" customHeight="1" x14ac:dyDescent="0.35">
      <c r="A35" s="43" t="s">
        <v>54</v>
      </c>
      <c r="B35" s="89">
        <v>-13239</v>
      </c>
      <c r="C35" s="89">
        <v>-11394</v>
      </c>
      <c r="D35" s="89">
        <f>SUM(D33:D34)</f>
        <v>-19258</v>
      </c>
      <c r="E35" s="89">
        <f>SUM(E33:E34)</f>
        <v>-7007</v>
      </c>
      <c r="F35" s="55">
        <f>SUM(F33:F34)</f>
        <v>-50898</v>
      </c>
      <c r="G35" s="89">
        <f>SUM(G33:G34)</f>
        <v>-18826</v>
      </c>
    </row>
    <row r="36" spans="1:7" s="21" customFormat="1" ht="23.5" customHeight="1" x14ac:dyDescent="0.35">
      <c r="A36" s="31" t="s">
        <v>55</v>
      </c>
      <c r="B36" s="90">
        <v>-0.22295237277092483</v>
      </c>
      <c r="C36" s="90">
        <v>-0.18094858509366282</v>
      </c>
      <c r="D36" s="90">
        <v>-0.3</v>
      </c>
      <c r="E36" s="90">
        <v>-0.11</v>
      </c>
      <c r="F36" s="56">
        <v>-0.81</v>
      </c>
      <c r="G36" s="90">
        <v>-0.3</v>
      </c>
    </row>
    <row r="37" spans="1:7" s="21" customFormat="1" ht="23.5" customHeight="1" x14ac:dyDescent="0.35">
      <c r="A37" s="27" t="s">
        <v>56</v>
      </c>
      <c r="B37" s="91">
        <v>-0.22295237277092483</v>
      </c>
      <c r="C37" s="91">
        <v>-0.18094858509366282</v>
      </c>
      <c r="D37" s="91">
        <v>-0.3</v>
      </c>
      <c r="E37" s="91">
        <v>-0.11</v>
      </c>
      <c r="F37" s="57">
        <f>F36</f>
        <v>-0.81</v>
      </c>
      <c r="G37" s="91">
        <f>G36</f>
        <v>-0.3</v>
      </c>
    </row>
    <row r="38" spans="1:7" s="21" customFormat="1" ht="23.5" customHeight="1" x14ac:dyDescent="0.35">
      <c r="A38" s="27" t="s">
        <v>57</v>
      </c>
      <c r="B38" s="92">
        <v>58797.311000000002</v>
      </c>
      <c r="C38" s="92">
        <v>62725</v>
      </c>
      <c r="D38" s="92">
        <v>63149</v>
      </c>
      <c r="E38" s="92">
        <v>63369</v>
      </c>
      <c r="F38" s="58">
        <v>62017</v>
      </c>
      <c r="G38" s="92">
        <v>63697</v>
      </c>
    </row>
    <row r="39" spans="1:7" s="21" customFormat="1" ht="23.5" customHeight="1" x14ac:dyDescent="0.35">
      <c r="A39" s="30" t="s">
        <v>58</v>
      </c>
      <c r="B39" s="92">
        <v>58797.311000000002</v>
      </c>
      <c r="C39" s="92">
        <v>62725</v>
      </c>
      <c r="D39" s="92">
        <v>63149</v>
      </c>
      <c r="E39" s="92">
        <f>E38</f>
        <v>63369</v>
      </c>
      <c r="F39" s="58">
        <v>62017</v>
      </c>
      <c r="G39" s="92">
        <f>G38</f>
        <v>63697</v>
      </c>
    </row>
    <row r="40" spans="1:7" x14ac:dyDescent="0.35">
      <c r="A40" s="60"/>
      <c r="D40" s="20"/>
      <c r="E40" s="20"/>
      <c r="G40" s="20"/>
    </row>
    <row r="41" spans="1:7" s="62" customFormat="1" x14ac:dyDescent="0.35">
      <c r="A41" s="61"/>
      <c r="B41" s="64"/>
      <c r="C41" s="64"/>
      <c r="D41" s="64"/>
      <c r="E41" s="64"/>
      <c r="G41" s="64"/>
    </row>
    <row r="42" spans="1:7" x14ac:dyDescent="0.35">
      <c r="D42" s="20"/>
      <c r="E42" s="20"/>
      <c r="G42" s="20"/>
    </row>
    <row r="43" spans="1:7" s="21" customFormat="1" x14ac:dyDescent="0.35">
      <c r="A43" s="32" t="s">
        <v>62</v>
      </c>
      <c r="B43" s="20"/>
      <c r="C43" s="20"/>
      <c r="D43" s="20"/>
      <c r="E43" s="20"/>
      <c r="G43" s="20"/>
    </row>
    <row r="44" spans="1:7" x14ac:dyDescent="0.35">
      <c r="D44" s="20"/>
      <c r="E44" s="20"/>
      <c r="G44" s="20"/>
    </row>
    <row r="45" spans="1:7" s="21" customFormat="1" ht="23.5" customHeight="1" thickBot="1" x14ac:dyDescent="0.4">
      <c r="A45" s="23" t="s">
        <v>63</v>
      </c>
      <c r="B45" s="74" t="s">
        <v>27</v>
      </c>
      <c r="C45" s="74" t="s">
        <v>28</v>
      </c>
      <c r="D45" s="74" t="s">
        <v>84</v>
      </c>
      <c r="E45" s="74" t="s">
        <v>121</v>
      </c>
      <c r="F45" s="24" t="s">
        <v>122</v>
      </c>
      <c r="G45" s="74" t="str">
        <f>G7</f>
        <v>Q1 2025</v>
      </c>
    </row>
    <row r="46" spans="1:7" s="21" customFormat="1" ht="23.5" customHeight="1" x14ac:dyDescent="0.35">
      <c r="A46" s="25" t="s">
        <v>64</v>
      </c>
      <c r="B46" s="93">
        <v>68255</v>
      </c>
      <c r="C46" s="93">
        <v>74611</v>
      </c>
      <c r="D46" s="93">
        <f>D24</f>
        <v>57572</v>
      </c>
      <c r="E46" s="93">
        <f>E24</f>
        <v>54949</v>
      </c>
      <c r="F46" s="46">
        <f>F24</f>
        <v>216715</v>
      </c>
      <c r="G46" s="93">
        <f>G24</f>
        <v>61827</v>
      </c>
    </row>
    <row r="47" spans="1:7" s="21" customFormat="1" ht="23.5" customHeight="1" x14ac:dyDescent="0.35">
      <c r="A47" s="47" t="s">
        <v>61</v>
      </c>
      <c r="B47" s="94"/>
      <c r="C47" s="94"/>
      <c r="D47" s="94"/>
      <c r="E47" s="94"/>
      <c r="F47" s="48"/>
      <c r="G47" s="94"/>
    </row>
    <row r="48" spans="1:7" s="21" customFormat="1" ht="23.5" customHeight="1" x14ac:dyDescent="0.35">
      <c r="A48" s="30" t="s">
        <v>123</v>
      </c>
      <c r="B48" s="95">
        <v>18067</v>
      </c>
      <c r="C48" s="95">
        <v>19077</v>
      </c>
      <c r="D48" s="95">
        <f>D15</f>
        <v>0</v>
      </c>
      <c r="E48" s="95">
        <f>E15</f>
        <v>0</v>
      </c>
      <c r="F48" s="49">
        <f>F12</f>
        <v>83970</v>
      </c>
      <c r="G48" s="95">
        <v>0</v>
      </c>
    </row>
    <row r="49" spans="1:7" s="21" customFormat="1" ht="23.5" customHeight="1" x14ac:dyDescent="0.35">
      <c r="A49" s="30" t="s">
        <v>59</v>
      </c>
      <c r="B49" s="95" t="s">
        <v>31</v>
      </c>
      <c r="C49" s="95" t="s">
        <v>31</v>
      </c>
      <c r="D49" s="95" t="s">
        <v>31</v>
      </c>
      <c r="E49" s="95" t="s">
        <v>31</v>
      </c>
      <c r="F49" s="49" t="s">
        <v>31</v>
      </c>
      <c r="G49" s="95" t="s">
        <v>31</v>
      </c>
    </row>
    <row r="50" spans="1:7" s="21" customFormat="1" ht="23.5" customHeight="1" x14ac:dyDescent="0.35">
      <c r="A50" s="30" t="s">
        <v>65</v>
      </c>
      <c r="B50" s="95">
        <v>5079</v>
      </c>
      <c r="C50" s="95">
        <v>5784</v>
      </c>
      <c r="D50" s="95">
        <v>5220</v>
      </c>
      <c r="E50" s="95">
        <v>6105</v>
      </c>
      <c r="F50" s="49">
        <v>22188</v>
      </c>
      <c r="G50" s="95">
        <f>5749+179</f>
        <v>5928</v>
      </c>
    </row>
    <row r="51" spans="1:7" s="21" customFormat="1" ht="23.5" customHeight="1" x14ac:dyDescent="0.35">
      <c r="A51" s="30" t="s">
        <v>66</v>
      </c>
      <c r="B51" s="95">
        <v>1578</v>
      </c>
      <c r="C51" s="95">
        <v>1605</v>
      </c>
      <c r="D51" s="95">
        <v>2428</v>
      </c>
      <c r="E51" s="95">
        <f>E20</f>
        <v>1565</v>
      </c>
      <c r="F51" s="49">
        <v>2428</v>
      </c>
      <c r="G51" s="95">
        <v>2151</v>
      </c>
    </row>
    <row r="52" spans="1:7" s="21" customFormat="1" ht="23.5" customHeight="1" x14ac:dyDescent="0.35">
      <c r="A52" s="30" t="s">
        <v>40</v>
      </c>
      <c r="B52" s="95">
        <f>B21</f>
        <v>646</v>
      </c>
      <c r="C52" s="95">
        <f t="shared" ref="C52:E52" si="10">C21</f>
        <v>663</v>
      </c>
      <c r="D52" s="95">
        <f t="shared" si="10"/>
        <v>324</v>
      </c>
      <c r="E52" s="95">
        <f t="shared" si="10"/>
        <v>710</v>
      </c>
      <c r="F52" s="49">
        <v>1087</v>
      </c>
      <c r="G52" s="95">
        <f>G21</f>
        <v>824</v>
      </c>
    </row>
    <row r="53" spans="1:7" s="21" customFormat="1" ht="23.5" customHeight="1" x14ac:dyDescent="0.35">
      <c r="A53" s="30" t="s">
        <v>67</v>
      </c>
      <c r="B53" s="95" t="s">
        <v>31</v>
      </c>
      <c r="C53" s="95" t="s">
        <v>31</v>
      </c>
      <c r="D53" s="95" t="s">
        <v>31</v>
      </c>
      <c r="E53" s="95" t="s">
        <v>31</v>
      </c>
      <c r="F53" s="49" t="s">
        <v>31</v>
      </c>
      <c r="G53" s="95" t="s">
        <v>31</v>
      </c>
    </row>
    <row r="54" spans="1:7" s="21" customFormat="1" ht="23.5" customHeight="1" x14ac:dyDescent="0.35">
      <c r="A54" s="29" t="s">
        <v>68</v>
      </c>
      <c r="B54" s="94">
        <v>42122</v>
      </c>
      <c r="C54" s="94">
        <v>46718</v>
      </c>
      <c r="D54" s="94">
        <f>D46-SUM(D48:D53)</f>
        <v>49600</v>
      </c>
      <c r="E54" s="94">
        <f>E46-SUM(E48:E53)</f>
        <v>46569</v>
      </c>
      <c r="F54" s="48">
        <f>F46-SUM(F48:F53)</f>
        <v>107042</v>
      </c>
      <c r="G54" s="94">
        <f>G46-G50-G51-G52</f>
        <v>52924</v>
      </c>
    </row>
    <row r="55" spans="1:7" s="66" customFormat="1" x14ac:dyDescent="0.35">
      <c r="A55" s="67"/>
      <c r="B55" s="20"/>
      <c r="C55" s="20"/>
      <c r="D55" s="20"/>
      <c r="E55" s="20"/>
      <c r="G55" s="20"/>
    </row>
    <row r="56" spans="1:7" s="62" customFormat="1" x14ac:dyDescent="0.35">
      <c r="A56" s="63"/>
      <c r="B56" s="64"/>
      <c r="C56" s="64"/>
      <c r="D56" s="64"/>
      <c r="E56" s="64"/>
      <c r="G56" s="64"/>
    </row>
    <row r="57" spans="1:7" s="66" customFormat="1" ht="29" x14ac:dyDescent="0.35">
      <c r="A57" s="69" t="s">
        <v>69</v>
      </c>
      <c r="B57" s="20"/>
      <c r="C57" s="20"/>
      <c r="D57" s="20"/>
      <c r="E57" s="20"/>
      <c r="G57" s="20"/>
    </row>
    <row r="58" spans="1:7" s="68" customFormat="1" x14ac:dyDescent="0.35">
      <c r="A58" s="65"/>
      <c r="B58" s="20"/>
      <c r="C58" s="20"/>
      <c r="D58" s="20"/>
      <c r="E58" s="20"/>
      <c r="G58" s="20"/>
    </row>
    <row r="59" spans="1:7" s="21" customFormat="1" ht="23.5" customHeight="1" thickBot="1" x14ac:dyDescent="0.4">
      <c r="A59" s="23" t="s">
        <v>63</v>
      </c>
      <c r="B59" s="74" t="s">
        <v>27</v>
      </c>
      <c r="C59" s="74" t="s">
        <v>28</v>
      </c>
      <c r="D59" s="74" t="s">
        <v>84</v>
      </c>
      <c r="E59" s="74" t="str">
        <f>E45</f>
        <v>Q4 2024</v>
      </c>
      <c r="F59" s="24" t="str">
        <f>F45</f>
        <v>FY 2024</v>
      </c>
      <c r="G59" s="74" t="str">
        <f>G45</f>
        <v>Q1 2025</v>
      </c>
    </row>
    <row r="60" spans="1:7" s="21" customFormat="1" ht="23.5" customHeight="1" x14ac:dyDescent="0.35">
      <c r="A60" s="117" t="s">
        <v>70</v>
      </c>
      <c r="B60" s="93">
        <v>-8922</v>
      </c>
      <c r="C60" s="93">
        <v>-7702</v>
      </c>
      <c r="D60" s="93">
        <f>D25</f>
        <v>-15473</v>
      </c>
      <c r="E60" s="93">
        <f>E25</f>
        <v>-2314</v>
      </c>
      <c r="F60" s="46">
        <f>F25</f>
        <v>-34411</v>
      </c>
      <c r="G60" s="93">
        <f>G25</f>
        <v>-15172</v>
      </c>
    </row>
    <row r="61" spans="1:7" s="21" customFormat="1" ht="23.5" customHeight="1" x14ac:dyDescent="0.35">
      <c r="A61" s="118" t="s">
        <v>71</v>
      </c>
      <c r="B61" s="96">
        <v>-13109</v>
      </c>
      <c r="C61" s="96">
        <v>-11350</v>
      </c>
      <c r="D61" s="96">
        <f>D33</f>
        <v>-19170</v>
      </c>
      <c r="E61" s="96">
        <f>E33</f>
        <v>-6791</v>
      </c>
      <c r="F61" s="50">
        <f>F33</f>
        <v>-50420</v>
      </c>
      <c r="G61" s="96">
        <f>G33</f>
        <v>-18892</v>
      </c>
    </row>
    <row r="62" spans="1:7" s="21" customFormat="1" ht="23.5" customHeight="1" x14ac:dyDescent="0.35">
      <c r="A62" s="47" t="s">
        <v>61</v>
      </c>
      <c r="B62" s="94"/>
      <c r="C62" s="94"/>
      <c r="D62" s="94"/>
      <c r="E62" s="94"/>
      <c r="F62" s="48"/>
      <c r="G62" s="94"/>
    </row>
    <row r="63" spans="1:7" s="21" customFormat="1" ht="23.5" customHeight="1" x14ac:dyDescent="0.35">
      <c r="A63" s="30" t="s">
        <v>59</v>
      </c>
      <c r="B63" s="95" t="s">
        <v>31</v>
      </c>
      <c r="C63" s="95" t="s">
        <v>31</v>
      </c>
      <c r="D63" s="95" t="s">
        <v>31</v>
      </c>
      <c r="E63" s="95" t="s">
        <v>31</v>
      </c>
      <c r="F63" s="49" t="s">
        <v>31</v>
      </c>
      <c r="G63" s="95" t="s">
        <v>31</v>
      </c>
    </row>
    <row r="64" spans="1:7" s="21" customFormat="1" ht="23.5" customHeight="1" x14ac:dyDescent="0.35">
      <c r="A64" s="30" t="s">
        <v>65</v>
      </c>
      <c r="B64" s="95">
        <v>5079</v>
      </c>
      <c r="C64" s="95">
        <v>5784</v>
      </c>
      <c r="D64" s="95">
        <f>4955+265</f>
        <v>5220</v>
      </c>
      <c r="E64" s="95">
        <f t="shared" ref="E64:E66" si="11">E50</f>
        <v>6105</v>
      </c>
      <c r="F64" s="49">
        <f>F50</f>
        <v>22188</v>
      </c>
      <c r="G64" s="95">
        <f>G50</f>
        <v>5928</v>
      </c>
    </row>
    <row r="65" spans="1:7" s="21" customFormat="1" ht="23.5" customHeight="1" x14ac:dyDescent="0.35">
      <c r="A65" s="30" t="s">
        <v>66</v>
      </c>
      <c r="B65" s="95">
        <v>1578</v>
      </c>
      <c r="C65" s="95">
        <v>1605</v>
      </c>
      <c r="D65" s="95">
        <v>2428</v>
      </c>
      <c r="E65" s="95">
        <f t="shared" si="11"/>
        <v>1565</v>
      </c>
      <c r="F65" s="49">
        <f>F51</f>
        <v>2428</v>
      </c>
      <c r="G65" s="95">
        <f>G51</f>
        <v>2151</v>
      </c>
    </row>
    <row r="66" spans="1:7" s="21" customFormat="1" ht="23.5" customHeight="1" x14ac:dyDescent="0.35">
      <c r="A66" s="30" t="s">
        <v>40</v>
      </c>
      <c r="B66" s="95">
        <v>1409</v>
      </c>
      <c r="C66" s="95">
        <v>1427</v>
      </c>
      <c r="D66" s="95">
        <v>1087</v>
      </c>
      <c r="E66" s="95">
        <f t="shared" si="11"/>
        <v>710</v>
      </c>
      <c r="F66" s="49">
        <f>F52</f>
        <v>1087</v>
      </c>
      <c r="G66" s="95">
        <v>1563</v>
      </c>
    </row>
    <row r="67" spans="1:7" s="21" customFormat="1" ht="23.5" customHeight="1" x14ac:dyDescent="0.35">
      <c r="A67" s="30" t="s">
        <v>67</v>
      </c>
      <c r="B67" s="95" t="s">
        <v>31</v>
      </c>
      <c r="C67" s="95" t="s">
        <v>31</v>
      </c>
      <c r="D67" s="95" t="s">
        <v>31</v>
      </c>
      <c r="E67" s="95" t="s">
        <v>31</v>
      </c>
      <c r="F67" s="49" t="s">
        <v>31</v>
      </c>
      <c r="G67" s="95" t="s">
        <v>31</v>
      </c>
    </row>
    <row r="68" spans="1:7" s="21" customFormat="1" ht="23.5" customHeight="1" x14ac:dyDescent="0.35">
      <c r="A68" s="29" t="s">
        <v>72</v>
      </c>
      <c r="B68" s="94">
        <f>B60+B64+B65+B66</f>
        <v>-856</v>
      </c>
      <c r="C68" s="94">
        <f>C60+C64+C65+C66</f>
        <v>1114</v>
      </c>
      <c r="D68" s="94">
        <f>SUM(D60,D64:D66)</f>
        <v>-6738</v>
      </c>
      <c r="E68" s="94">
        <f>SUM(E60,E64:E66)</f>
        <v>6066</v>
      </c>
      <c r="F68" s="48">
        <f>SUM(F60,F64:F66)</f>
        <v>-8708</v>
      </c>
      <c r="G68" s="94">
        <f>G60+G64+G65+G66</f>
        <v>-5530</v>
      </c>
    </row>
    <row r="69" spans="1:7" s="21" customFormat="1" ht="23.5" customHeight="1" x14ac:dyDescent="0.35">
      <c r="A69" s="29" t="s">
        <v>73</v>
      </c>
      <c r="B69" s="94">
        <f t="shared" ref="B69:D69" si="12">B61+B64+B65+B66</f>
        <v>-5043</v>
      </c>
      <c r="C69" s="94">
        <f t="shared" si="12"/>
        <v>-2534</v>
      </c>
      <c r="D69" s="94">
        <f t="shared" si="12"/>
        <v>-10435</v>
      </c>
      <c r="E69" s="94">
        <f t="shared" ref="E69:G69" si="13">E61+E64+E65+E66</f>
        <v>1589</v>
      </c>
      <c r="F69" s="48">
        <f t="shared" si="13"/>
        <v>-24717</v>
      </c>
      <c r="G69" s="94">
        <f t="shared" si="13"/>
        <v>-9250</v>
      </c>
    </row>
    <row r="71" spans="1:7" x14ac:dyDescent="0.35">
      <c r="B71" s="70"/>
      <c r="C71" s="70"/>
    </row>
    <row r="72" spans="1:7" x14ac:dyDescent="0.35">
      <c r="B72" s="70"/>
      <c r="C72" s="70"/>
    </row>
    <row r="73" spans="1:7" x14ac:dyDescent="0.35">
      <c r="B73" s="51"/>
      <c r="C73" s="51"/>
    </row>
  </sheetData>
  <pageMargins left="0.7" right="0.7" top="0.75" bottom="0.75" header="0.3" footer="0.3"/>
  <ignoredErrors>
    <ignoredError sqref="E9:E10 E14:E20 E22:E26 E29:E33" formulaRange="1"/>
    <ignoredError sqref="E11:E12" formula="1" formulaRange="1"/>
    <ignoredError sqref="E13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9B452-81DD-4856-B67A-407654314F45}">
  <sheetPr>
    <tabColor rgb="FF00B050"/>
  </sheetPr>
  <dimension ref="A5:AF19"/>
  <sheetViews>
    <sheetView showGridLines="0" zoomScaleNormal="100" workbookViewId="0">
      <selection activeCell="AI13" sqref="AI13"/>
    </sheetView>
  </sheetViews>
  <sheetFormatPr defaultColWidth="9.1796875" defaultRowHeight="14.5" x14ac:dyDescent="0.35"/>
  <cols>
    <col min="1" max="1" width="37.453125" style="2" bestFit="1" customWidth="1"/>
    <col min="2" max="21" width="8.54296875" style="2" hidden="1" customWidth="1"/>
    <col min="22" max="23" width="0" style="81" hidden="1" customWidth="1"/>
    <col min="24" max="26" width="0" style="3" hidden="1" customWidth="1"/>
    <col min="27" max="28" width="9.1796875" style="81"/>
    <col min="29" max="16384" width="9.1796875" style="3"/>
  </cols>
  <sheetData>
    <row r="5" spans="1:32" x14ac:dyDescent="0.35">
      <c r="A5" s="19" t="s">
        <v>74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80"/>
      <c r="R5" s="80"/>
      <c r="S5" s="80"/>
      <c r="U5" s="20"/>
      <c r="V5" s="21"/>
      <c r="W5" s="21"/>
      <c r="AA5" s="21"/>
      <c r="AB5" s="21"/>
    </row>
    <row r="6" spans="1:32" x14ac:dyDescent="0.35">
      <c r="A6" s="22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80"/>
      <c r="R6" s="80"/>
      <c r="S6" s="80"/>
      <c r="U6" s="20"/>
      <c r="V6" s="21"/>
      <c r="W6" s="21"/>
      <c r="AA6" s="21"/>
      <c r="AB6" s="21"/>
    </row>
    <row r="7" spans="1:32" ht="23.5" customHeight="1" thickBot="1" x14ac:dyDescent="0.4">
      <c r="A7" s="23" t="s">
        <v>63</v>
      </c>
      <c r="B7" s="74" t="s">
        <v>2</v>
      </c>
      <c r="C7" s="74" t="s">
        <v>3</v>
      </c>
      <c r="D7" s="74" t="s">
        <v>4</v>
      </c>
      <c r="E7" s="74" t="s">
        <v>5</v>
      </c>
      <c r="F7" s="24" t="s">
        <v>6</v>
      </c>
      <c r="G7" s="74" t="s">
        <v>7</v>
      </c>
      <c r="H7" s="74" t="s">
        <v>8</v>
      </c>
      <c r="I7" s="74" t="s">
        <v>9</v>
      </c>
      <c r="J7" s="74" t="s">
        <v>10</v>
      </c>
      <c r="K7" s="24" t="s">
        <v>11</v>
      </c>
      <c r="L7" s="74" t="s">
        <v>12</v>
      </c>
      <c r="M7" s="74" t="s">
        <v>13</v>
      </c>
      <c r="N7" s="74" t="s">
        <v>14</v>
      </c>
      <c r="O7" s="74" t="s">
        <v>15</v>
      </c>
      <c r="P7" s="24" t="s">
        <v>16</v>
      </c>
      <c r="Q7" s="74" t="s">
        <v>17</v>
      </c>
      <c r="R7" s="74" t="s">
        <v>18</v>
      </c>
      <c r="S7" s="74" t="s">
        <v>19</v>
      </c>
      <c r="T7" s="74" t="s">
        <v>20</v>
      </c>
      <c r="U7" s="24" t="s">
        <v>21</v>
      </c>
      <c r="V7" s="74" t="s">
        <v>22</v>
      </c>
      <c r="W7" s="74" t="s">
        <v>23</v>
      </c>
      <c r="X7" s="74" t="s">
        <v>24</v>
      </c>
      <c r="Y7" s="74" t="s">
        <v>25</v>
      </c>
      <c r="Z7" s="24" t="s">
        <v>26</v>
      </c>
      <c r="AA7" s="74" t="s">
        <v>27</v>
      </c>
      <c r="AB7" s="74" t="s">
        <v>28</v>
      </c>
      <c r="AC7" s="74" t="s">
        <v>84</v>
      </c>
      <c r="AD7" s="74" t="s">
        <v>121</v>
      </c>
      <c r="AE7" s="74" t="s">
        <v>122</v>
      </c>
      <c r="AF7" s="74" t="s">
        <v>125</v>
      </c>
    </row>
    <row r="8" spans="1:32" ht="23.5" customHeight="1" x14ac:dyDescent="0.35">
      <c r="A8" s="25" t="s">
        <v>75</v>
      </c>
      <c r="B8" s="75"/>
      <c r="C8" s="75"/>
      <c r="D8" s="75"/>
      <c r="E8" s="75"/>
      <c r="F8" s="26"/>
      <c r="G8" s="75"/>
      <c r="H8" s="75"/>
      <c r="I8" s="75"/>
      <c r="J8" s="75"/>
      <c r="K8" s="26"/>
      <c r="L8" s="75"/>
      <c r="M8" s="75"/>
      <c r="N8" s="75"/>
      <c r="O8" s="75"/>
      <c r="P8" s="26"/>
      <c r="Q8" s="75"/>
      <c r="R8" s="75"/>
      <c r="S8" s="75"/>
      <c r="T8" s="75"/>
      <c r="U8" s="26"/>
      <c r="V8" s="75"/>
      <c r="W8" s="75"/>
      <c r="X8" s="75"/>
      <c r="Y8" s="75"/>
      <c r="Z8" s="26"/>
      <c r="AA8" s="75"/>
      <c r="AB8" s="75"/>
      <c r="AC8" s="75"/>
      <c r="AD8" s="75"/>
      <c r="AE8" s="75"/>
      <c r="AF8" s="75"/>
    </row>
    <row r="9" spans="1:32" ht="23.5" customHeight="1" x14ac:dyDescent="0.35">
      <c r="A9" s="27" t="s">
        <v>76</v>
      </c>
      <c r="B9" s="76">
        <v>-19200</v>
      </c>
      <c r="C9" s="76">
        <v>-33158</v>
      </c>
      <c r="D9" s="76">
        <v>-25103</v>
      </c>
      <c r="E9" s="76">
        <v>-15922</v>
      </c>
      <c r="F9" s="71">
        <v>-93383</v>
      </c>
      <c r="G9" s="76">
        <v>-27947</v>
      </c>
      <c r="H9" s="76">
        <v>-13945</v>
      </c>
      <c r="I9" s="76">
        <v>-13713</v>
      </c>
      <c r="J9" s="76">
        <v>-2266</v>
      </c>
      <c r="K9" s="71">
        <v>-57871</v>
      </c>
      <c r="L9" s="76">
        <v>-8335</v>
      </c>
      <c r="M9" s="76">
        <v>16116</v>
      </c>
      <c r="N9" s="76">
        <v>-32125</v>
      </c>
      <c r="O9" s="76">
        <v>-9044</v>
      </c>
      <c r="P9" s="71">
        <v>-33388</v>
      </c>
      <c r="Q9" s="76">
        <v>-38199</v>
      </c>
      <c r="R9" s="76">
        <v>-20888</v>
      </c>
      <c r="S9" s="76">
        <v>-17051</v>
      </c>
      <c r="T9" s="76">
        <v>-8774</v>
      </c>
      <c r="U9" s="71">
        <v>-84912</v>
      </c>
      <c r="V9" s="76">
        <v>-20587</v>
      </c>
      <c r="W9" s="76">
        <v>-13310</v>
      </c>
      <c r="X9" s="76">
        <v>-924</v>
      </c>
      <c r="Y9" s="76">
        <v>813</v>
      </c>
      <c r="Z9" s="71">
        <v>-34008</v>
      </c>
      <c r="AA9" s="76">
        <v>-10615</v>
      </c>
      <c r="AB9" s="76">
        <v>-6470</v>
      </c>
      <c r="AC9" s="76">
        <v>-5722</v>
      </c>
      <c r="AD9" s="76">
        <f>AE9-SUM(AA9:AC9)</f>
        <v>4808</v>
      </c>
      <c r="AE9" s="76">
        <v>-17999</v>
      </c>
      <c r="AF9" s="76">
        <v>-15632</v>
      </c>
    </row>
    <row r="10" spans="1:32" ht="23.5" customHeight="1" x14ac:dyDescent="0.35">
      <c r="A10" s="27" t="s">
        <v>77</v>
      </c>
      <c r="B10" s="76">
        <v>-80025</v>
      </c>
      <c r="C10" s="76">
        <v>8227</v>
      </c>
      <c r="D10" s="76">
        <v>34390</v>
      </c>
      <c r="E10" s="76">
        <v>13974</v>
      </c>
      <c r="F10" s="71">
        <v>-23434</v>
      </c>
      <c r="G10" s="76">
        <v>-46188</v>
      </c>
      <c r="H10" s="76">
        <v>9380</v>
      </c>
      <c r="I10" s="76">
        <v>29301</v>
      </c>
      <c r="J10" s="76">
        <v>19701</v>
      </c>
      <c r="K10" s="71">
        <v>12194</v>
      </c>
      <c r="L10" s="76">
        <v>4785</v>
      </c>
      <c r="M10" s="76">
        <v>-386</v>
      </c>
      <c r="N10" s="76">
        <v>21</v>
      </c>
      <c r="O10" s="76">
        <v>-390</v>
      </c>
      <c r="P10" s="71">
        <v>4030</v>
      </c>
      <c r="Q10" s="76">
        <v>-261</v>
      </c>
      <c r="R10" s="76">
        <v>-388</v>
      </c>
      <c r="S10" s="76">
        <v>-899</v>
      </c>
      <c r="T10" s="76">
        <v>-1391</v>
      </c>
      <c r="U10" s="71">
        <v>-2939</v>
      </c>
      <c r="V10" s="76">
        <v>-511</v>
      </c>
      <c r="W10" s="76">
        <v>-216</v>
      </c>
      <c r="X10" s="76">
        <v>-539</v>
      </c>
      <c r="Y10" s="76">
        <v>-361</v>
      </c>
      <c r="Z10" s="71">
        <v>-1627</v>
      </c>
      <c r="AA10" s="76">
        <v>-797</v>
      </c>
      <c r="AB10" s="76">
        <v>-1254</v>
      </c>
      <c r="AC10" s="76">
        <v>-1410</v>
      </c>
      <c r="AD10" s="76">
        <f t="shared" ref="AD10:AD12" si="0">AE10-SUM(AA10:AC10)</f>
        <v>-1362</v>
      </c>
      <c r="AE10" s="76">
        <v>-4823</v>
      </c>
      <c r="AF10" s="76">
        <v>-1861</v>
      </c>
    </row>
    <row r="11" spans="1:32" ht="23.5" customHeight="1" x14ac:dyDescent="0.35">
      <c r="A11" s="28" t="s">
        <v>78</v>
      </c>
      <c r="B11" s="76">
        <v>60430</v>
      </c>
      <c r="C11" s="76">
        <v>853</v>
      </c>
      <c r="D11" s="76">
        <v>-460</v>
      </c>
      <c r="E11" s="76">
        <v>72724</v>
      </c>
      <c r="F11" s="71">
        <v>133547</v>
      </c>
      <c r="G11" s="76">
        <v>-1105</v>
      </c>
      <c r="H11" s="76">
        <v>-315</v>
      </c>
      <c r="I11" s="76">
        <v>39767</v>
      </c>
      <c r="J11" s="76" t="s">
        <v>31</v>
      </c>
      <c r="K11" s="71">
        <v>38347</v>
      </c>
      <c r="L11" s="76">
        <v>-76841</v>
      </c>
      <c r="M11" s="76">
        <v>93836</v>
      </c>
      <c r="N11" s="76">
        <v>8163</v>
      </c>
      <c r="O11" s="76">
        <v>47894</v>
      </c>
      <c r="P11" s="71">
        <v>73052</v>
      </c>
      <c r="Q11" s="76">
        <v>-1022</v>
      </c>
      <c r="R11" s="76">
        <v>-849</v>
      </c>
      <c r="S11" s="76">
        <v>-759</v>
      </c>
      <c r="T11" s="76">
        <v>-1516</v>
      </c>
      <c r="U11" s="71">
        <v>-4146</v>
      </c>
      <c r="V11" s="76">
        <v>-1282</v>
      </c>
      <c r="W11" s="76">
        <v>23820</v>
      </c>
      <c r="X11" s="76">
        <v>-1419</v>
      </c>
      <c r="Y11" s="76">
        <v>23522</v>
      </c>
      <c r="Z11" s="71">
        <v>44641</v>
      </c>
      <c r="AA11" s="76">
        <v>45662</v>
      </c>
      <c r="AB11" s="76">
        <v>4481</v>
      </c>
      <c r="AC11" s="76">
        <v>-1416</v>
      </c>
      <c r="AD11" s="76">
        <f>AE11-SUM(AA11:AC11)</f>
        <v>-1313</v>
      </c>
      <c r="AE11" s="76">
        <v>47414</v>
      </c>
      <c r="AF11" s="76">
        <v>-1631</v>
      </c>
    </row>
    <row r="12" spans="1:32" ht="23.5" customHeight="1" x14ac:dyDescent="0.35">
      <c r="A12" s="28" t="s">
        <v>79</v>
      </c>
      <c r="B12" s="76" t="s">
        <v>31</v>
      </c>
      <c r="C12" s="76" t="s">
        <v>31</v>
      </c>
      <c r="D12" s="76" t="s">
        <v>31</v>
      </c>
      <c r="E12" s="76" t="s">
        <v>31</v>
      </c>
      <c r="F12" s="71" t="s">
        <v>31</v>
      </c>
      <c r="G12" s="76" t="s">
        <v>31</v>
      </c>
      <c r="H12" s="76" t="s">
        <v>31</v>
      </c>
      <c r="I12" s="76" t="s">
        <v>31</v>
      </c>
      <c r="J12" s="76" t="s">
        <v>31</v>
      </c>
      <c r="K12" s="71" t="s">
        <v>31</v>
      </c>
      <c r="L12" s="76" t="s">
        <v>31</v>
      </c>
      <c r="M12" s="76" t="s">
        <v>31</v>
      </c>
      <c r="N12" s="76" t="s">
        <v>31</v>
      </c>
      <c r="O12" s="76" t="s">
        <v>31</v>
      </c>
      <c r="P12" s="71" t="s">
        <v>31</v>
      </c>
      <c r="Q12" s="76">
        <v>-103</v>
      </c>
      <c r="R12" s="76">
        <v>-62</v>
      </c>
      <c r="S12" s="76">
        <v>-203</v>
      </c>
      <c r="T12" s="76">
        <v>31</v>
      </c>
      <c r="U12" s="71">
        <v>-337</v>
      </c>
      <c r="V12" s="76">
        <v>-79</v>
      </c>
      <c r="W12" s="76">
        <v>-52</v>
      </c>
      <c r="X12" s="76">
        <v>-138</v>
      </c>
      <c r="Y12" s="76">
        <v>179</v>
      </c>
      <c r="Z12" s="71">
        <v>-90</v>
      </c>
      <c r="AA12" s="76">
        <v>-130</v>
      </c>
      <c r="AB12" s="76">
        <v>-44</v>
      </c>
      <c r="AC12" s="76">
        <v>-88</v>
      </c>
      <c r="AD12" s="76">
        <f t="shared" si="0"/>
        <v>-216</v>
      </c>
      <c r="AE12" s="76">
        <v>-478</v>
      </c>
      <c r="AF12" s="76">
        <v>66</v>
      </c>
    </row>
    <row r="13" spans="1:32" ht="23.5" customHeight="1" x14ac:dyDescent="0.35">
      <c r="A13" s="29" t="s">
        <v>80</v>
      </c>
      <c r="B13" s="77">
        <v>-38795</v>
      </c>
      <c r="C13" s="77">
        <v>-24078</v>
      </c>
      <c r="D13" s="77">
        <v>8827</v>
      </c>
      <c r="E13" s="77">
        <v>70776</v>
      </c>
      <c r="F13" s="72">
        <v>16730</v>
      </c>
      <c r="G13" s="77">
        <v>-75240</v>
      </c>
      <c r="H13" s="77">
        <v>-4880</v>
      </c>
      <c r="I13" s="77">
        <v>55355</v>
      </c>
      <c r="J13" s="77">
        <v>17435</v>
      </c>
      <c r="K13" s="72">
        <v>-7330</v>
      </c>
      <c r="L13" s="77">
        <v>-80391</v>
      </c>
      <c r="M13" s="77">
        <v>109566</v>
      </c>
      <c r="N13" s="77">
        <v>-23941</v>
      </c>
      <c r="O13" s="77">
        <v>38460</v>
      </c>
      <c r="P13" s="72">
        <v>43694</v>
      </c>
      <c r="Q13" s="77">
        <v>-39585</v>
      </c>
      <c r="R13" s="77">
        <v>-22187</v>
      </c>
      <c r="S13" s="77">
        <v>-18912</v>
      </c>
      <c r="T13" s="77">
        <v>-11650</v>
      </c>
      <c r="U13" s="72">
        <v>-92334</v>
      </c>
      <c r="V13" s="77">
        <v>-22459</v>
      </c>
      <c r="W13" s="77">
        <v>10242</v>
      </c>
      <c r="X13" s="77">
        <v>-3020</v>
      </c>
      <c r="Y13" s="77">
        <v>24153</v>
      </c>
      <c r="Z13" s="72">
        <v>8916</v>
      </c>
      <c r="AA13" s="77">
        <v>34120</v>
      </c>
      <c r="AB13" s="77">
        <v>-3287</v>
      </c>
      <c r="AC13" s="77">
        <f>SUM(AC9:AC12)</f>
        <v>-8636</v>
      </c>
      <c r="AD13" s="77">
        <f>SUM(AD9:AD12)</f>
        <v>1917</v>
      </c>
      <c r="AE13" s="77">
        <f>SUM(AE9:AE12)</f>
        <v>24114</v>
      </c>
      <c r="AF13" s="77">
        <f>SUM(AF9:AF12)</f>
        <v>-19058</v>
      </c>
    </row>
    <row r="14" spans="1:32" ht="23.5" customHeight="1" x14ac:dyDescent="0.35">
      <c r="A14" s="30" t="s">
        <v>81</v>
      </c>
      <c r="B14" s="76">
        <v>93162</v>
      </c>
      <c r="C14" s="76">
        <v>54367</v>
      </c>
      <c r="D14" s="76">
        <v>30289</v>
      </c>
      <c r="E14" s="76">
        <v>39116</v>
      </c>
      <c r="F14" s="71">
        <v>93162</v>
      </c>
      <c r="G14" s="76">
        <v>109892</v>
      </c>
      <c r="H14" s="76">
        <v>34652</v>
      </c>
      <c r="I14" s="76">
        <v>29772</v>
      </c>
      <c r="J14" s="76">
        <v>85127</v>
      </c>
      <c r="K14" s="71">
        <v>109892</v>
      </c>
      <c r="L14" s="76">
        <v>102562</v>
      </c>
      <c r="M14" s="76">
        <v>22171</v>
      </c>
      <c r="N14" s="76">
        <v>131737</v>
      </c>
      <c r="O14" s="76">
        <v>107796</v>
      </c>
      <c r="P14" s="71">
        <v>102562</v>
      </c>
      <c r="Q14" s="76">
        <v>146256</v>
      </c>
      <c r="R14" s="76">
        <v>106671</v>
      </c>
      <c r="S14" s="76">
        <v>84484</v>
      </c>
      <c r="T14" s="76">
        <v>65572</v>
      </c>
      <c r="U14" s="71">
        <v>146256</v>
      </c>
      <c r="V14" s="76">
        <v>53922</v>
      </c>
      <c r="W14" s="76">
        <v>31463</v>
      </c>
      <c r="X14" s="76">
        <v>41705</v>
      </c>
      <c r="Y14" s="76">
        <v>38685</v>
      </c>
      <c r="Z14" s="71">
        <v>53922</v>
      </c>
      <c r="AA14" s="76">
        <v>62838</v>
      </c>
      <c r="AB14" s="76">
        <v>96958</v>
      </c>
      <c r="AC14" s="76">
        <v>93671</v>
      </c>
      <c r="AD14" s="76">
        <f>AC15</f>
        <v>85035</v>
      </c>
      <c r="AE14" s="76">
        <f>AA14</f>
        <v>62838</v>
      </c>
      <c r="AF14" s="76">
        <v>86952</v>
      </c>
    </row>
    <row r="15" spans="1:32" ht="23.5" customHeight="1" x14ac:dyDescent="0.35">
      <c r="A15" s="31" t="s">
        <v>82</v>
      </c>
      <c r="B15" s="78">
        <v>54367</v>
      </c>
      <c r="C15" s="78">
        <v>30289</v>
      </c>
      <c r="D15" s="78">
        <v>39116</v>
      </c>
      <c r="E15" s="78">
        <v>109892</v>
      </c>
      <c r="F15" s="73">
        <v>109892</v>
      </c>
      <c r="G15" s="78">
        <v>34652</v>
      </c>
      <c r="H15" s="78">
        <v>29772</v>
      </c>
      <c r="I15" s="78">
        <v>85127</v>
      </c>
      <c r="J15" s="78">
        <v>102562</v>
      </c>
      <c r="K15" s="73">
        <v>102562</v>
      </c>
      <c r="L15" s="78">
        <v>22171</v>
      </c>
      <c r="M15" s="78">
        <v>131737</v>
      </c>
      <c r="N15" s="78">
        <v>107796</v>
      </c>
      <c r="O15" s="78">
        <v>146256</v>
      </c>
      <c r="P15" s="73">
        <v>146256</v>
      </c>
      <c r="Q15" s="78">
        <v>106671</v>
      </c>
      <c r="R15" s="78">
        <v>84484</v>
      </c>
      <c r="S15" s="78">
        <v>65572</v>
      </c>
      <c r="T15" s="78">
        <v>53922</v>
      </c>
      <c r="U15" s="73">
        <v>53922</v>
      </c>
      <c r="V15" s="78">
        <v>31463</v>
      </c>
      <c r="W15" s="78">
        <v>41705</v>
      </c>
      <c r="X15" s="78">
        <v>38685</v>
      </c>
      <c r="Y15" s="78">
        <v>62838</v>
      </c>
      <c r="Z15" s="73">
        <v>62838</v>
      </c>
      <c r="AA15" s="78">
        <v>96958</v>
      </c>
      <c r="AB15" s="78">
        <v>93671</v>
      </c>
      <c r="AC15" s="78">
        <f>SUM(AC13:AC14)</f>
        <v>85035</v>
      </c>
      <c r="AD15" s="78">
        <f>SUM(AD13:AD14)</f>
        <v>86952</v>
      </c>
      <c r="AE15" s="78">
        <v>86952</v>
      </c>
      <c r="AF15" s="78">
        <v>67894</v>
      </c>
    </row>
    <row r="19" spans="4:4" x14ac:dyDescent="0.35">
      <c r="D19" s="79"/>
    </row>
  </sheetData>
  <pageMargins left="0.7" right="0.7" top="0.75" bottom="0.75" header="0.3" footer="0.3"/>
  <ignoredErrors>
    <ignoredError sqref="AD9:AD10 AD12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184B3-EE36-4DAD-AD98-EAE41A326805}">
  <sheetPr>
    <tabColor rgb="FF00B050"/>
  </sheetPr>
  <dimension ref="A5:F50"/>
  <sheetViews>
    <sheetView showGridLines="0" topLeftCell="A12" workbookViewId="0">
      <selection activeCell="F49" sqref="F49"/>
    </sheetView>
  </sheetViews>
  <sheetFormatPr defaultColWidth="9.1796875" defaultRowHeight="14.5" outlineLevelCol="1" x14ac:dyDescent="0.35"/>
  <cols>
    <col min="1" max="1" width="43.54296875" style="18" customWidth="1"/>
    <col min="2" max="3" width="8.54296875" style="99" customWidth="1" outlineLevel="1"/>
    <col min="4" max="16384" width="9.1796875" style="3"/>
  </cols>
  <sheetData>
    <row r="5" spans="1:6" x14ac:dyDescent="0.35">
      <c r="A5" s="1" t="s">
        <v>83</v>
      </c>
    </row>
    <row r="6" spans="1:6" x14ac:dyDescent="0.35">
      <c r="A6" s="4"/>
    </row>
    <row r="7" spans="1:6" ht="19.5" customHeight="1" thickBot="1" x14ac:dyDescent="0.4">
      <c r="A7" s="5" t="s">
        <v>63</v>
      </c>
      <c r="B7" s="100" t="s">
        <v>27</v>
      </c>
      <c r="C7" s="100" t="s">
        <v>28</v>
      </c>
      <c r="D7" s="100" t="s">
        <v>84</v>
      </c>
      <c r="E7" s="100" t="s">
        <v>121</v>
      </c>
      <c r="F7" s="100" t="s">
        <v>125</v>
      </c>
    </row>
    <row r="8" spans="1:6" s="7" customFormat="1" ht="19.5" customHeight="1" x14ac:dyDescent="0.35">
      <c r="A8" s="6" t="s">
        <v>85</v>
      </c>
      <c r="B8" s="102"/>
      <c r="C8" s="101"/>
      <c r="D8" s="101"/>
      <c r="E8" s="101"/>
      <c r="F8" s="101"/>
    </row>
    <row r="9" spans="1:6" ht="19.5" customHeight="1" x14ac:dyDescent="0.35">
      <c r="A9" s="5" t="s">
        <v>86</v>
      </c>
      <c r="B9" s="103">
        <v>96958</v>
      </c>
      <c r="C9" s="103">
        <v>93671</v>
      </c>
      <c r="D9" s="103">
        <v>85035</v>
      </c>
      <c r="E9" s="103">
        <v>86952</v>
      </c>
      <c r="F9" s="103">
        <v>67894</v>
      </c>
    </row>
    <row r="10" spans="1:6" ht="19.5" customHeight="1" x14ac:dyDescent="0.35">
      <c r="A10" s="5" t="s">
        <v>87</v>
      </c>
      <c r="B10" s="104" t="s">
        <v>31</v>
      </c>
      <c r="C10" s="104" t="s">
        <v>31</v>
      </c>
      <c r="D10" s="121">
        <v>0</v>
      </c>
      <c r="E10" s="121">
        <v>0</v>
      </c>
      <c r="F10" s="121">
        <v>0</v>
      </c>
    </row>
    <row r="11" spans="1:6" ht="19.5" customHeight="1" x14ac:dyDescent="0.35">
      <c r="A11" s="5" t="s">
        <v>88</v>
      </c>
      <c r="B11" s="104">
        <v>34240</v>
      </c>
      <c r="C11" s="104">
        <v>43149</v>
      </c>
      <c r="D11" s="104">
        <v>44642</v>
      </c>
      <c r="E11" s="104">
        <v>47682</v>
      </c>
      <c r="F11" s="104">
        <v>47454</v>
      </c>
    </row>
    <row r="12" spans="1:6" ht="19.5" customHeight="1" x14ac:dyDescent="0.35">
      <c r="A12" s="5" t="s">
        <v>89</v>
      </c>
      <c r="B12" s="104">
        <v>11547</v>
      </c>
      <c r="C12" s="104">
        <v>13381</v>
      </c>
      <c r="D12" s="104">
        <v>14892</v>
      </c>
      <c r="E12" s="104">
        <v>12158</v>
      </c>
      <c r="F12" s="104">
        <v>10026</v>
      </c>
    </row>
    <row r="13" spans="1:6" ht="19.5" customHeight="1" x14ac:dyDescent="0.35">
      <c r="A13" s="5" t="s">
        <v>90</v>
      </c>
      <c r="B13" s="104" t="s">
        <v>31</v>
      </c>
      <c r="C13" s="104" t="s">
        <v>31</v>
      </c>
      <c r="D13" s="121">
        <v>0</v>
      </c>
      <c r="E13" s="121">
        <v>0</v>
      </c>
      <c r="F13" s="121">
        <v>0</v>
      </c>
    </row>
    <row r="14" spans="1:6" ht="19.5" customHeight="1" x14ac:dyDescent="0.35">
      <c r="A14" s="5" t="s">
        <v>91</v>
      </c>
      <c r="B14" s="104" t="s">
        <v>31</v>
      </c>
      <c r="C14" s="104" t="s">
        <v>31</v>
      </c>
      <c r="D14" s="121">
        <v>0</v>
      </c>
      <c r="E14" s="121">
        <v>0</v>
      </c>
      <c r="F14" s="121">
        <v>0</v>
      </c>
    </row>
    <row r="15" spans="1:6" ht="19.5" customHeight="1" x14ac:dyDescent="0.35">
      <c r="A15" s="5" t="s">
        <v>92</v>
      </c>
      <c r="B15" s="104">
        <v>5678</v>
      </c>
      <c r="C15" s="104">
        <v>5507</v>
      </c>
      <c r="D15" s="104">
        <v>3399</v>
      </c>
      <c r="E15" s="104">
        <v>3349</v>
      </c>
      <c r="F15" s="104">
        <v>3452</v>
      </c>
    </row>
    <row r="16" spans="1:6" ht="19.5" customHeight="1" x14ac:dyDescent="0.35">
      <c r="A16" s="8" t="s">
        <v>93</v>
      </c>
      <c r="B16" s="106">
        <v>1842</v>
      </c>
      <c r="C16" s="106">
        <v>2426</v>
      </c>
      <c r="D16" s="106">
        <v>2393</v>
      </c>
      <c r="E16" s="106">
        <v>1201</v>
      </c>
      <c r="F16" s="106">
        <v>2892</v>
      </c>
    </row>
    <row r="17" spans="1:6" ht="19.5" customHeight="1" x14ac:dyDescent="0.35">
      <c r="A17" s="9" t="s">
        <v>94</v>
      </c>
      <c r="B17" s="115">
        <v>150265</v>
      </c>
      <c r="C17" s="114">
        <v>158134</v>
      </c>
      <c r="D17" s="114">
        <f>SUM(D9:D16)</f>
        <v>150361</v>
      </c>
      <c r="E17" s="114">
        <f>SUM(E9:E16)</f>
        <v>151342</v>
      </c>
      <c r="F17" s="114">
        <f>SUM(F9:F16)</f>
        <v>131718</v>
      </c>
    </row>
    <row r="18" spans="1:6" ht="19.5" customHeight="1" x14ac:dyDescent="0.35">
      <c r="A18" s="10" t="s">
        <v>95</v>
      </c>
      <c r="B18" s="109">
        <v>2088</v>
      </c>
      <c r="C18" s="108">
        <v>2284</v>
      </c>
      <c r="D18" s="108">
        <v>2314</v>
      </c>
      <c r="E18" s="108">
        <v>3222</v>
      </c>
      <c r="F18" s="108">
        <v>3254</v>
      </c>
    </row>
    <row r="19" spans="1:6" ht="19.5" customHeight="1" x14ac:dyDescent="0.35">
      <c r="A19" s="5" t="s">
        <v>96</v>
      </c>
      <c r="B19" s="105">
        <v>5615</v>
      </c>
      <c r="C19" s="104">
        <v>5462</v>
      </c>
      <c r="D19" s="104">
        <v>8280</v>
      </c>
      <c r="E19" s="104">
        <v>7185</v>
      </c>
      <c r="F19" s="104">
        <v>6922</v>
      </c>
    </row>
    <row r="20" spans="1:6" ht="19.5" customHeight="1" x14ac:dyDescent="0.35">
      <c r="A20" s="5" t="s">
        <v>97</v>
      </c>
      <c r="B20" s="105">
        <v>46591</v>
      </c>
      <c r="C20" s="104">
        <v>46275</v>
      </c>
      <c r="D20" s="104">
        <v>46587</v>
      </c>
      <c r="E20" s="104">
        <v>48754</v>
      </c>
      <c r="F20" s="104">
        <v>49359</v>
      </c>
    </row>
    <row r="21" spans="1:6" ht="19.5" customHeight="1" x14ac:dyDescent="0.35">
      <c r="A21" s="5" t="s">
        <v>98</v>
      </c>
      <c r="B21" s="105">
        <v>21208</v>
      </c>
      <c r="C21" s="104">
        <v>21208</v>
      </c>
      <c r="D21" s="104">
        <v>21208</v>
      </c>
      <c r="E21" s="104">
        <v>21208</v>
      </c>
      <c r="F21" s="104">
        <v>21208</v>
      </c>
    </row>
    <row r="22" spans="1:6" ht="19.5" customHeight="1" thickBot="1" x14ac:dyDescent="0.4">
      <c r="A22" s="8" t="s">
        <v>99</v>
      </c>
      <c r="B22" s="107">
        <v>409</v>
      </c>
      <c r="C22" s="106">
        <v>409</v>
      </c>
      <c r="D22" s="106">
        <v>858</v>
      </c>
      <c r="E22" s="106">
        <v>858</v>
      </c>
      <c r="F22" s="106">
        <v>900</v>
      </c>
    </row>
    <row r="23" spans="1:6" ht="19.5" customHeight="1" thickBot="1" x14ac:dyDescent="0.4">
      <c r="A23" s="11" t="s">
        <v>100</v>
      </c>
      <c r="B23" s="113">
        <v>226176</v>
      </c>
      <c r="C23" s="112">
        <v>233772</v>
      </c>
      <c r="D23" s="112">
        <f>SUM(D17:D22)</f>
        <v>229608</v>
      </c>
      <c r="E23" s="112">
        <f>SUM(E17:E22)</f>
        <v>232569</v>
      </c>
      <c r="F23" s="112">
        <f>SUM(F17:F22)</f>
        <v>213361</v>
      </c>
    </row>
    <row r="24" spans="1:6" ht="19.5" customHeight="1" x14ac:dyDescent="0.35">
      <c r="A24" s="12" t="s">
        <v>101</v>
      </c>
      <c r="B24" s="111"/>
      <c r="C24" s="110"/>
      <c r="D24" s="110"/>
      <c r="E24" s="110"/>
      <c r="F24" s="110"/>
    </row>
    <row r="25" spans="1:6" ht="19.5" customHeight="1" x14ac:dyDescent="0.35">
      <c r="A25" s="5" t="s">
        <v>102</v>
      </c>
      <c r="B25" s="105">
        <v>11216</v>
      </c>
      <c r="C25" s="104">
        <v>10281</v>
      </c>
      <c r="D25" s="104">
        <v>13836</v>
      </c>
      <c r="E25" s="104">
        <v>9236</v>
      </c>
      <c r="F25" s="104">
        <v>16176</v>
      </c>
    </row>
    <row r="26" spans="1:6" ht="19.5" customHeight="1" x14ac:dyDescent="0.35">
      <c r="A26" s="5" t="s">
        <v>103</v>
      </c>
      <c r="B26" s="105">
        <v>25054</v>
      </c>
      <c r="C26" s="104">
        <v>32790</v>
      </c>
      <c r="D26" s="104">
        <v>34949</v>
      </c>
      <c r="E26" s="104">
        <v>40791</v>
      </c>
      <c r="F26" s="104">
        <v>26619</v>
      </c>
    </row>
    <row r="27" spans="1:6" ht="19.5" customHeight="1" x14ac:dyDescent="0.35">
      <c r="A27" s="5" t="s">
        <v>104</v>
      </c>
      <c r="B27" s="105" t="s">
        <v>31</v>
      </c>
      <c r="C27" s="104" t="s">
        <v>31</v>
      </c>
      <c r="D27" s="121">
        <v>0</v>
      </c>
      <c r="E27" s="121">
        <v>0</v>
      </c>
      <c r="F27" s="121">
        <v>0</v>
      </c>
    </row>
    <row r="28" spans="1:6" ht="19.5" customHeight="1" x14ac:dyDescent="0.35">
      <c r="A28" s="120" t="s">
        <v>105</v>
      </c>
      <c r="B28" s="105" t="s">
        <v>31</v>
      </c>
      <c r="C28" s="104" t="s">
        <v>31</v>
      </c>
      <c r="D28" s="121">
        <v>0</v>
      </c>
      <c r="E28" s="121">
        <v>0</v>
      </c>
      <c r="F28" s="121">
        <v>0</v>
      </c>
    </row>
    <row r="29" spans="1:6" ht="19.5" customHeight="1" x14ac:dyDescent="0.35">
      <c r="A29" s="5" t="s">
        <v>106</v>
      </c>
      <c r="B29" s="105">
        <v>1152</v>
      </c>
      <c r="C29" s="104">
        <v>1041</v>
      </c>
      <c r="D29" s="104">
        <v>1601</v>
      </c>
      <c r="E29" s="104">
        <v>1718</v>
      </c>
      <c r="F29" s="104">
        <v>1967</v>
      </c>
    </row>
    <row r="30" spans="1:6" ht="19.5" customHeight="1" x14ac:dyDescent="0.35">
      <c r="A30" s="5" t="s">
        <v>107</v>
      </c>
      <c r="B30" s="105">
        <v>9379</v>
      </c>
      <c r="C30" s="104">
        <v>10006</v>
      </c>
      <c r="D30" s="104">
        <v>10429</v>
      </c>
      <c r="E30" s="104">
        <v>11215</v>
      </c>
      <c r="F30" s="104">
        <v>11471</v>
      </c>
    </row>
    <row r="31" spans="1:6" ht="19.5" customHeight="1" x14ac:dyDescent="0.35">
      <c r="A31" s="5" t="s">
        <v>108</v>
      </c>
      <c r="B31" s="104" t="s">
        <v>31</v>
      </c>
      <c r="C31" s="104" t="s">
        <v>31</v>
      </c>
      <c r="D31" s="121">
        <v>0</v>
      </c>
      <c r="E31" s="121">
        <v>0</v>
      </c>
      <c r="F31" s="121">
        <v>0</v>
      </c>
    </row>
    <row r="32" spans="1:6" ht="19.5" customHeight="1" x14ac:dyDescent="0.35">
      <c r="A32" s="5" t="s">
        <v>108</v>
      </c>
      <c r="B32" s="105" t="s">
        <v>31</v>
      </c>
      <c r="C32" s="104" t="s">
        <v>31</v>
      </c>
      <c r="D32" s="121">
        <v>0</v>
      </c>
      <c r="E32" s="121">
        <v>0</v>
      </c>
      <c r="F32" s="121">
        <v>0</v>
      </c>
    </row>
    <row r="33" spans="1:6" ht="19.5" customHeight="1" x14ac:dyDescent="0.35">
      <c r="A33" s="8" t="s">
        <v>109</v>
      </c>
      <c r="B33" s="104" t="s">
        <v>31</v>
      </c>
      <c r="C33" s="104" t="s">
        <v>31</v>
      </c>
      <c r="D33" s="121">
        <v>0</v>
      </c>
      <c r="E33" s="121">
        <v>0</v>
      </c>
      <c r="F33" s="121">
        <v>0</v>
      </c>
    </row>
    <row r="34" spans="1:6" ht="19.5" customHeight="1" x14ac:dyDescent="0.35">
      <c r="A34" s="13" t="s">
        <v>110</v>
      </c>
      <c r="B34" s="115">
        <v>46801</v>
      </c>
      <c r="C34" s="114">
        <v>54118</v>
      </c>
      <c r="D34" s="114">
        <f>SUM(D25:D33)</f>
        <v>60815</v>
      </c>
      <c r="E34" s="114">
        <f>SUM(E25:E33)</f>
        <v>62960</v>
      </c>
      <c r="F34" s="114">
        <f>SUM(F25:F33)</f>
        <v>56233</v>
      </c>
    </row>
    <row r="35" spans="1:6" ht="19.5" customHeight="1" x14ac:dyDescent="0.35">
      <c r="A35" s="14" t="s">
        <v>104</v>
      </c>
      <c r="B35" s="109" t="s">
        <v>31</v>
      </c>
      <c r="C35" s="108" t="s">
        <v>31</v>
      </c>
      <c r="D35" s="108"/>
      <c r="E35" s="108"/>
      <c r="F35" s="108"/>
    </row>
    <row r="36" spans="1:6" ht="19.5" customHeight="1" x14ac:dyDescent="0.35">
      <c r="A36" s="15" t="s">
        <v>106</v>
      </c>
      <c r="B36" s="105">
        <v>4864</v>
      </c>
      <c r="C36" s="104">
        <v>4793</v>
      </c>
      <c r="D36" s="104">
        <v>7066</v>
      </c>
      <c r="E36" s="104">
        <v>6755</v>
      </c>
      <c r="F36" s="104">
        <v>6427</v>
      </c>
    </row>
    <row r="37" spans="1:6" ht="19.5" customHeight="1" x14ac:dyDescent="0.35">
      <c r="A37" s="15" t="s">
        <v>107</v>
      </c>
      <c r="B37" s="105">
        <v>35400</v>
      </c>
      <c r="C37" s="104">
        <v>34600</v>
      </c>
      <c r="D37" s="104">
        <v>34600</v>
      </c>
      <c r="E37" s="104">
        <v>33550</v>
      </c>
      <c r="F37" s="104">
        <v>33080</v>
      </c>
    </row>
    <row r="38" spans="1:6" ht="19.5" customHeight="1" x14ac:dyDescent="0.35">
      <c r="A38" s="15" t="s">
        <v>108</v>
      </c>
      <c r="B38" s="104" t="s">
        <v>31</v>
      </c>
      <c r="C38" s="104" t="s">
        <v>31</v>
      </c>
      <c r="D38" s="121">
        <v>0</v>
      </c>
      <c r="E38" s="121">
        <v>0</v>
      </c>
      <c r="F38" s="121">
        <v>0</v>
      </c>
    </row>
    <row r="39" spans="1:6" ht="19.5" customHeight="1" x14ac:dyDescent="0.35">
      <c r="A39" s="15" t="s">
        <v>109</v>
      </c>
      <c r="B39" s="105">
        <v>120636</v>
      </c>
      <c r="C39" s="104">
        <v>120918</v>
      </c>
      <c r="D39" s="104">
        <v>121208</v>
      </c>
      <c r="E39" s="104">
        <v>121506</v>
      </c>
      <c r="F39" s="104">
        <v>121807</v>
      </c>
    </row>
    <row r="40" spans="1:6" ht="19.5" customHeight="1" x14ac:dyDescent="0.35">
      <c r="A40" s="15" t="s">
        <v>111</v>
      </c>
      <c r="B40" s="104" t="s">
        <v>31</v>
      </c>
      <c r="C40" s="104" t="s">
        <v>31</v>
      </c>
      <c r="D40" s="121">
        <v>0</v>
      </c>
      <c r="E40" s="121">
        <v>0</v>
      </c>
      <c r="F40" s="121">
        <v>0</v>
      </c>
    </row>
    <row r="41" spans="1:6" ht="19.5" customHeight="1" x14ac:dyDescent="0.35">
      <c r="A41" s="16" t="s">
        <v>124</v>
      </c>
      <c r="B41" s="107"/>
      <c r="C41" s="106"/>
      <c r="D41" s="123">
        <v>0</v>
      </c>
      <c r="E41" s="104">
        <v>2270</v>
      </c>
      <c r="F41" s="104">
        <v>2416</v>
      </c>
    </row>
    <row r="42" spans="1:6" ht="19.5" customHeight="1" thickBot="1" x14ac:dyDescent="0.4">
      <c r="A42" s="16" t="s">
        <v>112</v>
      </c>
      <c r="B42" s="107">
        <v>32</v>
      </c>
      <c r="C42" s="106">
        <v>29</v>
      </c>
      <c r="D42" s="106">
        <v>29</v>
      </c>
      <c r="E42" s="106">
        <v>6</v>
      </c>
      <c r="F42" s="106">
        <v>2</v>
      </c>
    </row>
    <row r="43" spans="1:6" ht="19.5" customHeight="1" thickBot="1" x14ac:dyDescent="0.4">
      <c r="A43" s="11" t="s">
        <v>113</v>
      </c>
      <c r="B43" s="113">
        <v>207733</v>
      </c>
      <c r="C43" s="112">
        <v>214458</v>
      </c>
      <c r="D43" s="112">
        <f>SUM(D34:D42)</f>
        <v>223718</v>
      </c>
      <c r="E43" s="112">
        <f>SUM(E34:E42)</f>
        <v>227047</v>
      </c>
      <c r="F43" s="112">
        <f>SUM(F34:F42)</f>
        <v>219965</v>
      </c>
    </row>
    <row r="44" spans="1:6" ht="19.5" customHeight="1" x14ac:dyDescent="0.35">
      <c r="A44" s="15" t="s">
        <v>114</v>
      </c>
      <c r="B44" s="105" t="s">
        <v>31</v>
      </c>
      <c r="C44" s="104" t="s">
        <v>31</v>
      </c>
      <c r="D44" s="121">
        <v>0</v>
      </c>
      <c r="E44" s="121">
        <v>0</v>
      </c>
      <c r="F44" s="121">
        <v>0</v>
      </c>
    </row>
    <row r="45" spans="1:6" ht="19.5" customHeight="1" x14ac:dyDescent="0.35">
      <c r="A45" s="15" t="s">
        <v>115</v>
      </c>
      <c r="B45" s="105">
        <v>1</v>
      </c>
      <c r="C45" s="104">
        <v>1</v>
      </c>
      <c r="D45" s="104">
        <v>1</v>
      </c>
      <c r="E45" s="104">
        <v>1</v>
      </c>
      <c r="F45" s="104">
        <v>1</v>
      </c>
    </row>
    <row r="46" spans="1:6" ht="19.5" customHeight="1" x14ac:dyDescent="0.35">
      <c r="A46" s="15" t="s">
        <v>116</v>
      </c>
      <c r="B46" s="105">
        <v>591087</v>
      </c>
      <c r="C46" s="104">
        <v>603352</v>
      </c>
      <c r="D46" s="104">
        <v>609186</v>
      </c>
      <c r="E46" s="104">
        <v>615825</v>
      </c>
      <c r="F46" s="104">
        <v>622525</v>
      </c>
    </row>
    <row r="47" spans="1:6" ht="19.5" customHeight="1" x14ac:dyDescent="0.35">
      <c r="A47" s="119" t="s">
        <v>117</v>
      </c>
      <c r="B47" s="105">
        <v>-557</v>
      </c>
      <c r="C47" s="104">
        <v>-601</v>
      </c>
      <c r="D47" s="104">
        <v>-689</v>
      </c>
      <c r="E47" s="104">
        <v>-905</v>
      </c>
      <c r="F47" s="104">
        <v>-839</v>
      </c>
    </row>
    <row r="48" spans="1:6" ht="19.5" customHeight="1" x14ac:dyDescent="0.35">
      <c r="A48" s="15" t="s">
        <v>118</v>
      </c>
      <c r="B48" s="105">
        <v>-572088</v>
      </c>
      <c r="C48" s="104">
        <v>-583438</v>
      </c>
      <c r="D48" s="104">
        <v>-602608</v>
      </c>
      <c r="E48" s="104">
        <v>-609399</v>
      </c>
      <c r="F48" s="104">
        <v>-628291</v>
      </c>
    </row>
    <row r="49" spans="1:6" ht="19.5" customHeight="1" x14ac:dyDescent="0.35">
      <c r="A49" s="17" t="s">
        <v>119</v>
      </c>
      <c r="B49" s="116">
        <v>18443</v>
      </c>
      <c r="C49" s="114">
        <v>19314</v>
      </c>
      <c r="D49" s="114">
        <f>SUM(D44:D48)</f>
        <v>5890</v>
      </c>
      <c r="E49" s="114">
        <f>SUM(E44:E48)</f>
        <v>5522</v>
      </c>
      <c r="F49" s="114">
        <f>SUM(F44:F48)</f>
        <v>-6604</v>
      </c>
    </row>
    <row r="50" spans="1:6" ht="19.5" customHeight="1" x14ac:dyDescent="0.35">
      <c r="A50" s="17" t="s">
        <v>120</v>
      </c>
      <c r="B50" s="116">
        <v>226176</v>
      </c>
      <c r="C50" s="114">
        <v>233772</v>
      </c>
      <c r="D50" s="114">
        <f>SUM(D49,D43)</f>
        <v>229608</v>
      </c>
      <c r="E50" s="114">
        <f>SUM(E49,E43)</f>
        <v>232569</v>
      </c>
      <c r="F50" s="114">
        <f>SUM(F49,F43)</f>
        <v>213361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C6E4FC8ED10A4799D84101D562146C" ma:contentTypeVersion="18" ma:contentTypeDescription="Create a new document." ma:contentTypeScope="" ma:versionID="4d627a2665a83d5cef5c5e0a0b828d30">
  <xsd:schema xmlns:xsd="http://www.w3.org/2001/XMLSchema" xmlns:xs="http://www.w3.org/2001/XMLSchema" xmlns:p="http://schemas.microsoft.com/office/2006/metadata/properties" xmlns:ns2="11d256ba-f7db-4c16-8afe-5cbd1b4be74b" xmlns:ns3="55cf1962-8f1a-4f78-a376-6f484275414e" targetNamespace="http://schemas.microsoft.com/office/2006/metadata/properties" ma:root="true" ma:fieldsID="243ee92ae836a8cba8b5553063d090cd" ns2:_="" ns3:_="">
    <xsd:import namespace="11d256ba-f7db-4c16-8afe-5cbd1b4be74b"/>
    <xsd:import namespace="55cf1962-8f1a-4f78-a376-6f48427541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256ba-f7db-4c16-8afe-5cbd1b4be7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32df6f0-9eba-4e0a-886d-b32798e1a4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cf1962-8f1a-4f78-a376-6f484275414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2716775-73d5-4817-8640-65255f3a1450}" ma:internalName="TaxCatchAll" ma:showField="CatchAllData" ma:web="55cf1962-8f1a-4f78-a376-6f48427541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d256ba-f7db-4c16-8afe-5cbd1b4be74b">
      <Terms xmlns="http://schemas.microsoft.com/office/infopath/2007/PartnerControls"/>
    </lcf76f155ced4ddcb4097134ff3c332f>
    <TaxCatchAll xmlns="55cf1962-8f1a-4f78-a376-6f484275414e" xsi:nil="true"/>
  </documentManagement>
</p:properties>
</file>

<file path=customXml/itemProps1.xml><?xml version="1.0" encoding="utf-8"?>
<ds:datastoreItem xmlns:ds="http://schemas.openxmlformats.org/officeDocument/2006/customXml" ds:itemID="{8A7340A1-9973-4BD1-B408-F29816B59A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3C0BD9-DA0A-464C-89A0-DEF1B9C595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d256ba-f7db-4c16-8afe-5cbd1b4be74b"/>
    <ds:schemaRef ds:uri="55cf1962-8f1a-4f78-a376-6f48427541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690A00-457A-435C-99BB-5D788FBA460D}">
  <ds:schemaRefs>
    <ds:schemaRef ds:uri="http://schemas.openxmlformats.org/package/2006/metadata/core-properties"/>
    <ds:schemaRef ds:uri="55cf1962-8f1a-4f78-a376-6f484275414e"/>
    <ds:schemaRef ds:uri="http://www.w3.org/XML/1998/namespace"/>
    <ds:schemaRef ds:uri="11d256ba-f7db-4c16-8afe-5cbd1b4be74b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 Statement</vt:lpstr>
      <vt:lpstr>Cash Flow</vt:lpstr>
      <vt:lpstr>Balance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Erickson</dc:creator>
  <cp:keywords/>
  <dc:description/>
  <cp:lastModifiedBy>Sneha Madhavaram</cp:lastModifiedBy>
  <cp:revision/>
  <dcterms:created xsi:type="dcterms:W3CDTF">2023-08-10T22:38:00Z</dcterms:created>
  <dcterms:modified xsi:type="dcterms:W3CDTF">2025-05-19T20:00:50Z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0x01010002C6E4FC8ED10A4799D84101D562146C</vt:lpwstr>
  </property>
  <property fmtid="{D5CDD505-2E9C-101B-9397-08002B2CF9AE}" pid="3" name="MediaServiceImageTags">
    <vt:lpwstr/>
  </property>
</Properties>
</file>