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ndemuro/Documents/"/>
    </mc:Choice>
  </mc:AlternateContent>
  <xr:revisionPtr revIDLastSave="0" documentId="13_ncr:1_{08DD3FE3-9B9E-4646-B04C-0B87D7014D0F}" xr6:coauthVersionLast="47" xr6:coauthVersionMax="47" xr10:uidLastSave="{00000000-0000-0000-0000-000000000000}"/>
  <bookViews>
    <workbookView xWindow="0" yWindow="500" windowWidth="35840" windowHeight="20460" xr2:uid="{00000000-000D-0000-FFFF-FFFF00000000}"/>
  </bookViews>
  <sheets>
    <sheet name="Cover Page" sheetId="1" r:id="rId1"/>
    <sheet name="GAAP IS" sheetId="2" r:id="rId2"/>
    <sheet name="Non-GAAP IS" sheetId="3" r:id="rId3"/>
    <sheet name="Operating Metrics" sheetId="4" r:id="rId4"/>
    <sheet name="Segment Information" sheetId="5" r:id="rId5"/>
    <sheet name="Segment Information ex-BNPL" sheetId="6" r:id="rId6"/>
    <sheet name="Pro Forma ex-Caviar"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7" l="1"/>
  <c r="A39" i="7"/>
  <c r="I35" i="7"/>
  <c r="H35" i="7"/>
  <c r="H39" i="7" s="1"/>
  <c r="G35" i="7"/>
  <c r="G39" i="7" s="1"/>
  <c r="F35" i="7"/>
  <c r="F39" i="7" s="1"/>
  <c r="E35" i="7"/>
  <c r="E39" i="7" s="1"/>
  <c r="D35" i="7"/>
  <c r="D39" i="7" s="1"/>
  <c r="C35" i="7"/>
  <c r="C39" i="7" s="1"/>
  <c r="J31" i="7"/>
  <c r="J35" i="7" s="1"/>
  <c r="J39" i="7" s="1"/>
  <c r="I31" i="7"/>
  <c r="H31" i="7"/>
  <c r="G31" i="7"/>
  <c r="F31" i="7"/>
  <c r="E31" i="7"/>
  <c r="D31" i="7"/>
  <c r="C31" i="7"/>
  <c r="D27" i="7"/>
  <c r="D32" i="7" s="1"/>
  <c r="I16" i="7"/>
  <c r="H16" i="7"/>
  <c r="G16" i="7"/>
  <c r="F16" i="7"/>
  <c r="E16" i="7"/>
  <c r="D16" i="7"/>
  <c r="C16" i="7"/>
  <c r="J12" i="7"/>
  <c r="I12" i="7"/>
  <c r="H12" i="7"/>
  <c r="G12" i="7"/>
  <c r="F12" i="7"/>
  <c r="E12" i="7"/>
  <c r="D12" i="7"/>
  <c r="C12" i="7"/>
  <c r="J11" i="7"/>
  <c r="J13" i="7" s="1"/>
  <c r="I11" i="7"/>
  <c r="I53" i="7" s="1"/>
  <c r="H11" i="7"/>
  <c r="H13" i="7" s="1"/>
  <c r="G11" i="7"/>
  <c r="G53" i="7" s="1"/>
  <c r="F11" i="7"/>
  <c r="J53" i="7" s="1"/>
  <c r="E11" i="7"/>
  <c r="E13" i="7" s="1"/>
  <c r="D11" i="7"/>
  <c r="H53" i="7" s="1"/>
  <c r="C11" i="7"/>
  <c r="C13" i="7" s="1"/>
  <c r="C27" i="6"/>
  <c r="E26" i="6"/>
  <c r="D26" i="6"/>
  <c r="C26" i="6"/>
  <c r="E22" i="6"/>
  <c r="E24" i="6" s="1"/>
  <c r="D22" i="6"/>
  <c r="D24" i="6" s="1"/>
  <c r="C22" i="6"/>
  <c r="C24" i="6" s="1"/>
  <c r="D21" i="6"/>
  <c r="C21" i="6"/>
  <c r="E19" i="6"/>
  <c r="E15" i="6"/>
  <c r="D15" i="6"/>
  <c r="C15" i="6"/>
  <c r="C13" i="6"/>
  <c r="E11" i="6"/>
  <c r="E13" i="6" s="1"/>
  <c r="D11" i="6"/>
  <c r="D13" i="6" s="1"/>
  <c r="C11" i="6"/>
  <c r="E8" i="6"/>
  <c r="E10" i="6" s="1"/>
  <c r="U60" i="5"/>
  <c r="T60" i="5"/>
  <c r="T59" i="5"/>
  <c r="U56" i="5"/>
  <c r="T56" i="5"/>
  <c r="U51" i="5"/>
  <c r="T51" i="5"/>
  <c r="S51" i="5"/>
  <c r="R51" i="5"/>
  <c r="Q51" i="5"/>
  <c r="P51" i="5"/>
  <c r="O51" i="5"/>
  <c r="N51" i="5"/>
  <c r="M51" i="5"/>
  <c r="L51" i="5"/>
  <c r="E51" i="5"/>
  <c r="D51" i="5"/>
  <c r="Q50" i="5"/>
  <c r="P50" i="5"/>
  <c r="O50" i="5"/>
  <c r="U49" i="5"/>
  <c r="T49" i="5"/>
  <c r="S49" i="5"/>
  <c r="Q49" i="5"/>
  <c r="P49" i="5"/>
  <c r="M49" i="5"/>
  <c r="L49" i="5"/>
  <c r="F49" i="5"/>
  <c r="E49" i="5"/>
  <c r="D49" i="5"/>
  <c r="U47" i="5"/>
  <c r="T47" i="5"/>
  <c r="S47" i="5"/>
  <c r="Q47" i="5"/>
  <c r="P47" i="5"/>
  <c r="O47" i="5"/>
  <c r="M47" i="5"/>
  <c r="L47" i="5"/>
  <c r="F47" i="5"/>
  <c r="E47" i="5"/>
  <c r="D47" i="5"/>
  <c r="U46" i="5"/>
  <c r="T46" i="5"/>
  <c r="S46" i="5"/>
  <c r="Q46" i="5"/>
  <c r="P46" i="5"/>
  <c r="M46" i="5"/>
  <c r="L46" i="5"/>
  <c r="F46" i="5"/>
  <c r="E46" i="5"/>
  <c r="D46" i="5"/>
  <c r="U42" i="5"/>
  <c r="T42" i="5"/>
  <c r="S42" i="5"/>
  <c r="R42" i="5"/>
  <c r="Q42" i="5"/>
  <c r="P42" i="5"/>
  <c r="O42" i="5"/>
  <c r="N42" i="5"/>
  <c r="M42" i="5"/>
  <c r="L42" i="5"/>
  <c r="F42" i="5"/>
  <c r="E42" i="5"/>
  <c r="D42" i="5"/>
  <c r="O41" i="5"/>
  <c r="M41" i="5"/>
  <c r="F41" i="5"/>
  <c r="U39" i="5"/>
  <c r="T39" i="5"/>
  <c r="S39" i="5"/>
  <c r="Q39" i="5"/>
  <c r="P39" i="5"/>
  <c r="M39" i="5"/>
  <c r="L39" i="5"/>
  <c r="F39" i="5"/>
  <c r="E39" i="5"/>
  <c r="D39" i="5"/>
  <c r="U38" i="5"/>
  <c r="T38" i="5"/>
  <c r="S38" i="5"/>
  <c r="Q38" i="5"/>
  <c r="P38" i="5"/>
  <c r="M38" i="5"/>
  <c r="L38" i="5"/>
  <c r="F38" i="5"/>
  <c r="E38" i="5"/>
  <c r="D38" i="5"/>
  <c r="U37" i="5"/>
  <c r="T37" i="5"/>
  <c r="S37" i="5"/>
  <c r="Q37" i="5"/>
  <c r="P37" i="5"/>
  <c r="O37" i="5"/>
  <c r="M37" i="5"/>
  <c r="L37" i="5"/>
  <c r="F37" i="5"/>
  <c r="E37" i="5"/>
  <c r="D37" i="5"/>
  <c r="U32" i="5"/>
  <c r="T32" i="5"/>
  <c r="T61" i="5" s="1"/>
  <c r="S32" i="5"/>
  <c r="Q32" i="5"/>
  <c r="R31" i="5"/>
  <c r="T30" i="5"/>
  <c r="S30" i="5"/>
  <c r="R30" i="5"/>
  <c r="Q30" i="5"/>
  <c r="U59" i="5" s="1"/>
  <c r="P30" i="5"/>
  <c r="F30" i="5"/>
  <c r="F31" i="5" s="1"/>
  <c r="U23" i="5"/>
  <c r="R23" i="5"/>
  <c r="O23" i="5"/>
  <c r="M23" i="5"/>
  <c r="H23" i="5"/>
  <c r="E23" i="5"/>
  <c r="F52" i="5" s="1"/>
  <c r="F22" i="5"/>
  <c r="F51" i="5" s="1"/>
  <c r="T21" i="5"/>
  <c r="D19" i="6" s="1"/>
  <c r="D25" i="6" s="1"/>
  <c r="D27" i="6" s="1"/>
  <c r="S21" i="5"/>
  <c r="C19" i="6" s="1"/>
  <c r="C25" i="6" s="1"/>
  <c r="Q21" i="5"/>
  <c r="AC21" i="4" s="1"/>
  <c r="AC23" i="4" s="1"/>
  <c r="P21" i="5"/>
  <c r="O21" i="5"/>
  <c r="AA21" i="4" s="1"/>
  <c r="AA23" i="4" s="1"/>
  <c r="M21" i="5"/>
  <c r="L21" i="5"/>
  <c r="L23" i="5" s="1"/>
  <c r="L52" i="5" s="1"/>
  <c r="I21" i="5"/>
  <c r="M50" i="5" s="1"/>
  <c r="H21" i="5"/>
  <c r="F21" i="5"/>
  <c r="F50" i="5" s="1"/>
  <c r="E21" i="5"/>
  <c r="D21" i="5"/>
  <c r="E50" i="5" s="1"/>
  <c r="C21" i="5"/>
  <c r="C23" i="5" s="1"/>
  <c r="K20" i="5"/>
  <c r="N20" i="5" s="1"/>
  <c r="R49" i="5" s="1"/>
  <c r="G20" i="5"/>
  <c r="J20" i="5" s="1"/>
  <c r="N49" i="5" s="1"/>
  <c r="N18" i="5"/>
  <c r="K18" i="5"/>
  <c r="J18" i="5"/>
  <c r="G18" i="5"/>
  <c r="K17" i="5"/>
  <c r="K21" i="5" s="1"/>
  <c r="G17" i="5"/>
  <c r="J17" i="5" s="1"/>
  <c r="U14" i="5"/>
  <c r="O14" i="5"/>
  <c r="O43" i="5" s="1"/>
  <c r="M14" i="5"/>
  <c r="M43" i="5" s="1"/>
  <c r="J14" i="5"/>
  <c r="H14" i="5"/>
  <c r="E14" i="5"/>
  <c r="F43" i="5" s="1"/>
  <c r="F13" i="5"/>
  <c r="T12" i="5"/>
  <c r="D8" i="6" s="1"/>
  <c r="S12" i="5"/>
  <c r="C8" i="6" s="1"/>
  <c r="R12" i="5"/>
  <c r="Q12" i="5"/>
  <c r="U41" i="5" s="1"/>
  <c r="P12" i="5"/>
  <c r="O12" i="5"/>
  <c r="M12" i="5"/>
  <c r="L12" i="5"/>
  <c r="L41" i="5" s="1"/>
  <c r="J12" i="5"/>
  <c r="I12" i="5"/>
  <c r="I14" i="5" s="1"/>
  <c r="H12" i="5"/>
  <c r="F12" i="5"/>
  <c r="E12" i="5"/>
  <c r="E41" i="5" s="1"/>
  <c r="D12" i="5"/>
  <c r="D41" i="5" s="1"/>
  <c r="C12" i="5"/>
  <c r="K10" i="5"/>
  <c r="O39" i="5" s="1"/>
  <c r="G10" i="5"/>
  <c r="G12" i="5" s="1"/>
  <c r="G14" i="5" s="1"/>
  <c r="K9" i="5"/>
  <c r="O38" i="5" s="1"/>
  <c r="G9" i="5"/>
  <c r="N8" i="5"/>
  <c r="R37" i="5" s="1"/>
  <c r="K8" i="5"/>
  <c r="K12" i="5" s="1"/>
  <c r="K14" i="5" s="1"/>
  <c r="G8" i="5"/>
  <c r="Z34" i="4"/>
  <c r="V32" i="4"/>
  <c r="U32" i="4"/>
  <c r="T32" i="4"/>
  <c r="S32" i="4"/>
  <c r="R32" i="4"/>
  <c r="Q32" i="4"/>
  <c r="P32" i="4"/>
  <c r="O32" i="4"/>
  <c r="Y30" i="4"/>
  <c r="J30" i="4"/>
  <c r="I30" i="4"/>
  <c r="AF29" i="4"/>
  <c r="AF34" i="4" s="1"/>
  <c r="AE29" i="4"/>
  <c r="AD29" i="4"/>
  <c r="Z29" i="4"/>
  <c r="P29" i="4"/>
  <c r="P34" i="4" s="1"/>
  <c r="O29" i="4"/>
  <c r="N29" i="4"/>
  <c r="N30" i="4" s="1"/>
  <c r="J29" i="4"/>
  <c r="AN27" i="4"/>
  <c r="AM27" i="4"/>
  <c r="AL27" i="4"/>
  <c r="AK27" i="4"/>
  <c r="AG27" i="4"/>
  <c r="AE27" i="4"/>
  <c r="AD27" i="4"/>
  <c r="Y27" i="4"/>
  <c r="X27" i="4"/>
  <c r="W27" i="4"/>
  <c r="V27" i="4"/>
  <c r="U27" i="4"/>
  <c r="T27" i="4"/>
  <c r="S27" i="4"/>
  <c r="R27" i="4"/>
  <c r="Q27" i="4"/>
  <c r="P27" i="4"/>
  <c r="O27" i="4"/>
  <c r="N27" i="4"/>
  <c r="M27" i="4"/>
  <c r="L27" i="4"/>
  <c r="K27" i="4"/>
  <c r="J27" i="4"/>
  <c r="I27" i="4"/>
  <c r="H27" i="4"/>
  <c r="G27" i="4"/>
  <c r="AO26" i="4"/>
  <c r="AO27" i="4" s="1"/>
  <c r="AN26" i="4"/>
  <c r="AM26" i="4"/>
  <c r="AL26" i="4"/>
  <c r="AK26" i="4"/>
  <c r="AJ26" i="4"/>
  <c r="AI26" i="4"/>
  <c r="AG25" i="4"/>
  <c r="AG29" i="4" s="1"/>
  <c r="AG34" i="4" s="1"/>
  <c r="AF25" i="4"/>
  <c r="AE25" i="4"/>
  <c r="AD25" i="4"/>
  <c r="AC25" i="4"/>
  <c r="AC29" i="4" s="1"/>
  <c r="AB25" i="4"/>
  <c r="AB29" i="4" s="1"/>
  <c r="AA25" i="4"/>
  <c r="Z25" i="4"/>
  <c r="Y25" i="4"/>
  <c r="Y29" i="4" s="1"/>
  <c r="Y34" i="4" s="1"/>
  <c r="X25" i="4"/>
  <c r="X29" i="4" s="1"/>
  <c r="W25" i="4"/>
  <c r="AN25" i="4" s="1"/>
  <c r="V25" i="4"/>
  <c r="AM25" i="4" s="1"/>
  <c r="U25" i="4"/>
  <c r="U29" i="4" s="1"/>
  <c r="T25" i="4"/>
  <c r="T29" i="4" s="1"/>
  <c r="S25" i="4"/>
  <c r="S29" i="4" s="1"/>
  <c r="R25" i="4"/>
  <c r="R29" i="4" s="1"/>
  <c r="Q25" i="4"/>
  <c r="Q29" i="4" s="1"/>
  <c r="P25" i="4"/>
  <c r="O25" i="4"/>
  <c r="AL25" i="4" s="1"/>
  <c r="N25" i="4"/>
  <c r="M25" i="4"/>
  <c r="M29" i="4" s="1"/>
  <c r="M30" i="4" s="1"/>
  <c r="L25" i="4"/>
  <c r="L29" i="4" s="1"/>
  <c r="L30" i="4" s="1"/>
  <c r="K25" i="4"/>
  <c r="J25" i="4"/>
  <c r="I25" i="4"/>
  <c r="I29" i="4" s="1"/>
  <c r="H25" i="4"/>
  <c r="H29" i="4" s="1"/>
  <c r="G25" i="4"/>
  <c r="G29" i="4" s="1"/>
  <c r="F25" i="4"/>
  <c r="F29" i="4" s="1"/>
  <c r="E25" i="4"/>
  <c r="E29" i="4" s="1"/>
  <c r="D25" i="4"/>
  <c r="D29" i="4" s="1"/>
  <c r="C25" i="4"/>
  <c r="AI25" i="4" s="1"/>
  <c r="AE23" i="4"/>
  <c r="AD23" i="4"/>
  <c r="AO22" i="4"/>
  <c r="AN22" i="4"/>
  <c r="AG22" i="4"/>
  <c r="AG23" i="4" s="1"/>
  <c r="AF22" i="4"/>
  <c r="AF23" i="4" s="1"/>
  <c r="AE22" i="4"/>
  <c r="AD22" i="4"/>
  <c r="AC22" i="4"/>
  <c r="AB22" i="4"/>
  <c r="AA22" i="4"/>
  <c r="Z22" i="4"/>
  <c r="Y22" i="4"/>
  <c r="X22" i="4"/>
  <c r="W22" i="4"/>
  <c r="V22" i="4"/>
  <c r="U22" i="4"/>
  <c r="T22" i="4"/>
  <c r="AG21" i="4"/>
  <c r="AF21" i="4"/>
  <c r="AE21" i="4"/>
  <c r="AD21" i="4"/>
  <c r="Y21" i="4"/>
  <c r="Y23" i="4" s="1"/>
  <c r="X21" i="4"/>
  <c r="X23" i="4" s="1"/>
  <c r="U21" i="4"/>
  <c r="U23" i="4" s="1"/>
  <c r="T21" i="4"/>
  <c r="T23" i="4" s="1"/>
  <c r="AO19" i="4"/>
  <c r="AN19" i="4"/>
  <c r="AG11" i="4"/>
  <c r="AF11" i="4"/>
  <c r="AE11" i="4"/>
  <c r="AD11" i="4"/>
  <c r="AC11" i="4"/>
  <c r="AB11" i="4"/>
  <c r="AA11" i="4"/>
  <c r="Z11" i="4"/>
  <c r="Y11" i="4"/>
  <c r="X11" i="4"/>
  <c r="V11" i="4"/>
  <c r="U11" i="4"/>
  <c r="T11" i="4"/>
  <c r="S11" i="4"/>
  <c r="R11" i="4"/>
  <c r="Q11" i="4"/>
  <c r="P11" i="4"/>
  <c r="O11" i="4"/>
  <c r="N11" i="4"/>
  <c r="M11" i="4"/>
  <c r="L11" i="4"/>
  <c r="K11" i="4"/>
  <c r="J11" i="4"/>
  <c r="I11" i="4"/>
  <c r="H11" i="4"/>
  <c r="G11" i="4"/>
  <c r="AO10" i="4"/>
  <c r="AN10" i="4"/>
  <c r="AO11" i="4" s="1"/>
  <c r="AM10" i="4"/>
  <c r="AM11" i="4" s="1"/>
  <c r="AL10" i="4"/>
  <c r="AL11" i="4" s="1"/>
  <c r="AK10" i="4"/>
  <c r="AK11" i="4" s="1"/>
  <c r="AJ10" i="4"/>
  <c r="AJ11" i="4" s="1"/>
  <c r="AI10" i="4"/>
  <c r="E5" i="4"/>
  <c r="F5" i="4" s="1"/>
  <c r="G5" i="4" s="1"/>
  <c r="H5" i="4" s="1"/>
  <c r="I5" i="4" s="1"/>
  <c r="J5" i="4" s="1"/>
  <c r="K5" i="4" s="1"/>
  <c r="L5" i="4" s="1"/>
  <c r="M5" i="4" s="1"/>
  <c r="N5" i="4" s="1"/>
  <c r="O5" i="4" s="1"/>
  <c r="P5" i="4" s="1"/>
  <c r="Q5" i="4" s="1"/>
  <c r="R5" i="4" s="1"/>
  <c r="S5" i="4" s="1"/>
  <c r="T5" i="4" s="1"/>
  <c r="U5" i="4" s="1"/>
  <c r="V5" i="4" s="1"/>
  <c r="D5" i="4"/>
  <c r="AE99" i="3"/>
  <c r="AO98" i="3"/>
  <c r="AM98" i="3"/>
  <c r="AL98" i="3"/>
  <c r="AE97" i="3"/>
  <c r="AD97" i="3"/>
  <c r="AD99" i="3" s="1"/>
  <c r="AO95" i="3"/>
  <c r="AN95" i="3"/>
  <c r="AM95" i="3"/>
  <c r="AL95" i="3"/>
  <c r="AO94" i="3"/>
  <c r="AN94" i="3"/>
  <c r="AM94" i="3"/>
  <c r="AL94" i="3"/>
  <c r="AM93" i="3"/>
  <c r="AO91" i="3"/>
  <c r="AN91" i="3"/>
  <c r="AM91" i="3"/>
  <c r="AL91" i="3"/>
  <c r="AK91" i="3"/>
  <c r="AJ91" i="3"/>
  <c r="AO90" i="3"/>
  <c r="AO89" i="3"/>
  <c r="AN89" i="3"/>
  <c r="AL89" i="3"/>
  <c r="AO88" i="3"/>
  <c r="AN88" i="3"/>
  <c r="AM88" i="3"/>
  <c r="AL88" i="3"/>
  <c r="AO87" i="3"/>
  <c r="AN87" i="3"/>
  <c r="AM87" i="3"/>
  <c r="AL87" i="3"/>
  <c r="AK87" i="3"/>
  <c r="AJ86" i="3"/>
  <c r="AO85" i="3"/>
  <c r="AN85" i="3"/>
  <c r="AM85" i="3"/>
  <c r="AL85" i="3"/>
  <c r="AK85" i="3"/>
  <c r="AJ85" i="3"/>
  <c r="AO84" i="3"/>
  <c r="AN84" i="3"/>
  <c r="AM84" i="3"/>
  <c r="AL84" i="3"/>
  <c r="AO83" i="3"/>
  <c r="AN83" i="3"/>
  <c r="AM83" i="3"/>
  <c r="AL83" i="3"/>
  <c r="AK83" i="3"/>
  <c r="AJ83" i="3"/>
  <c r="AJ82" i="3"/>
  <c r="AJ81" i="3"/>
  <c r="AG78" i="3"/>
  <c r="AF78" i="3"/>
  <c r="AE78" i="3"/>
  <c r="AC78" i="3"/>
  <c r="AB78" i="3"/>
  <c r="AO74" i="3"/>
  <c r="AN74" i="3"/>
  <c r="AM74" i="3"/>
  <c r="AL74" i="3"/>
  <c r="AO73" i="3"/>
  <c r="AN73" i="3"/>
  <c r="AM73" i="3"/>
  <c r="AL73" i="3"/>
  <c r="AO70" i="3"/>
  <c r="AN70" i="3"/>
  <c r="AM70" i="3"/>
  <c r="AL70" i="3"/>
  <c r="AK70" i="3"/>
  <c r="AJ70" i="3"/>
  <c r="AI70" i="3"/>
  <c r="AO69" i="3"/>
  <c r="AN69" i="3"/>
  <c r="AM69" i="3"/>
  <c r="AL69" i="3"/>
  <c r="AK69" i="3"/>
  <c r="AJ69" i="3"/>
  <c r="AI69" i="3"/>
  <c r="AO68" i="3"/>
  <c r="AO67" i="3"/>
  <c r="AN67" i="3"/>
  <c r="AM67" i="3"/>
  <c r="AL67" i="3"/>
  <c r="AK67" i="3"/>
  <c r="AJ67" i="3"/>
  <c r="AI67" i="3"/>
  <c r="AO66" i="3"/>
  <c r="AN66" i="3"/>
  <c r="AM66" i="3"/>
  <c r="AL66" i="3"/>
  <c r="AK66" i="3"/>
  <c r="AJ66" i="3"/>
  <c r="AI66" i="3"/>
  <c r="AO65" i="3"/>
  <c r="AN65" i="3"/>
  <c r="AM65" i="3"/>
  <c r="AL65" i="3"/>
  <c r="AJ64" i="3"/>
  <c r="AO63" i="3"/>
  <c r="AN63" i="3"/>
  <c r="AM63" i="3"/>
  <c r="AL63" i="3"/>
  <c r="AK63" i="3"/>
  <c r="AJ63" i="3"/>
  <c r="AI63" i="3"/>
  <c r="AO62" i="3"/>
  <c r="AN62" i="3"/>
  <c r="AM62" i="3"/>
  <c r="AL62" i="3"/>
  <c r="AK62" i="3"/>
  <c r="AJ62" i="3"/>
  <c r="AI62" i="3"/>
  <c r="AJ61" i="3"/>
  <c r="AI61" i="3"/>
  <c r="AJ60" i="3"/>
  <c r="AI60" i="3"/>
  <c r="AG57" i="3"/>
  <c r="AF57" i="3"/>
  <c r="AE57" i="3"/>
  <c r="AC57" i="3"/>
  <c r="AB57" i="3"/>
  <c r="AD52" i="3"/>
  <c r="AC52" i="3"/>
  <c r="AB52" i="3"/>
  <c r="AA52" i="3"/>
  <c r="N52" i="3"/>
  <c r="M52" i="3"/>
  <c r="L52" i="3"/>
  <c r="K52" i="3"/>
  <c r="AK52" i="3" s="1"/>
  <c r="AO51" i="3"/>
  <c r="AN51" i="3"/>
  <c r="AM51" i="3"/>
  <c r="AL51" i="3"/>
  <c r="AK51" i="3"/>
  <c r="AJ51" i="3"/>
  <c r="AI51" i="3"/>
  <c r="AJ50" i="3"/>
  <c r="AO49" i="3"/>
  <c r="AN49" i="3"/>
  <c r="AM49" i="3"/>
  <c r="AL49" i="3"/>
  <c r="AK49" i="3"/>
  <c r="AJ49" i="3"/>
  <c r="AI49" i="3"/>
  <c r="AO48" i="3"/>
  <c r="AN48" i="3"/>
  <c r="AM48" i="3"/>
  <c r="AL48" i="3"/>
  <c r="AO47" i="3"/>
  <c r="AN47" i="3"/>
  <c r="AM47" i="3"/>
  <c r="AL47" i="3"/>
  <c r="AK47" i="3"/>
  <c r="AJ47" i="3"/>
  <c r="AI47" i="3"/>
  <c r="AO46" i="3"/>
  <c r="AN46" i="3"/>
  <c r="AL46" i="3"/>
  <c r="AG46" i="3"/>
  <c r="AG52" i="3" s="1"/>
  <c r="AF46" i="3"/>
  <c r="AF52" i="3" s="1"/>
  <c r="AE46" i="3"/>
  <c r="AE52" i="3" s="1"/>
  <c r="AD46" i="3"/>
  <c r="AC46" i="3"/>
  <c r="AB46" i="3"/>
  <c r="AA46" i="3"/>
  <c r="Z46" i="3"/>
  <c r="Z52" i="3" s="1"/>
  <c r="Y46" i="3"/>
  <c r="Y52" i="3" s="1"/>
  <c r="X46" i="3"/>
  <c r="X52" i="3" s="1"/>
  <c r="W46" i="3"/>
  <c r="W52" i="3" s="1"/>
  <c r="AN52" i="3" s="1"/>
  <c r="V46" i="3"/>
  <c r="V52" i="3" s="1"/>
  <c r="U46" i="3"/>
  <c r="U52" i="3" s="1"/>
  <c r="T46" i="3"/>
  <c r="T52" i="3" s="1"/>
  <c r="S46" i="3"/>
  <c r="S52" i="3" s="1"/>
  <c r="R46" i="3"/>
  <c r="R52" i="3" s="1"/>
  <c r="Q46" i="3"/>
  <c r="Q52" i="3" s="1"/>
  <c r="P46" i="3"/>
  <c r="P52" i="3" s="1"/>
  <c r="O46" i="3"/>
  <c r="O52" i="3" s="1"/>
  <c r="AL52" i="3" s="1"/>
  <c r="N46" i="3"/>
  <c r="M46" i="3"/>
  <c r="L46" i="3"/>
  <c r="K46" i="3"/>
  <c r="AK46" i="3" s="1"/>
  <c r="J46" i="3"/>
  <c r="J52" i="3" s="1"/>
  <c r="I46" i="3"/>
  <c r="I52" i="3" s="1"/>
  <c r="H46" i="3"/>
  <c r="H52" i="3" s="1"/>
  <c r="G46" i="3"/>
  <c r="F46" i="3"/>
  <c r="F52" i="3" s="1"/>
  <c r="E46" i="3"/>
  <c r="D46" i="3"/>
  <c r="D52" i="3" s="1"/>
  <c r="C46" i="3"/>
  <c r="C52" i="3" s="1"/>
  <c r="AE44" i="3"/>
  <c r="AD44" i="3"/>
  <c r="AC44" i="3"/>
  <c r="Z44" i="3"/>
  <c r="X44" i="3"/>
  <c r="O44" i="3"/>
  <c r="N44" i="3"/>
  <c r="M44" i="3"/>
  <c r="J44" i="3"/>
  <c r="H44" i="3"/>
  <c r="AO43" i="3"/>
  <c r="AN43" i="3"/>
  <c r="AM43" i="3"/>
  <c r="AL43" i="3"/>
  <c r="AK43" i="3"/>
  <c r="AJ43" i="3"/>
  <c r="AI43" i="3"/>
  <c r="AO42" i="3"/>
  <c r="AN42" i="3"/>
  <c r="AM42" i="3"/>
  <c r="AL42" i="3"/>
  <c r="AK42" i="3"/>
  <c r="AJ42" i="3"/>
  <c r="AI42" i="3"/>
  <c r="AO41" i="3"/>
  <c r="AN41" i="3"/>
  <c r="AM41" i="3"/>
  <c r="AL41" i="3"/>
  <c r="AK41" i="3"/>
  <c r="AJ41" i="3"/>
  <c r="AI41" i="3"/>
  <c r="AJ40" i="3"/>
  <c r="AI40" i="3"/>
  <c r="AG40" i="3"/>
  <c r="AG44" i="3" s="1"/>
  <c r="AF40" i="3"/>
  <c r="AF44" i="3" s="1"/>
  <c r="AE40" i="3"/>
  <c r="AD40" i="3"/>
  <c r="AC40" i="3"/>
  <c r="AB40" i="3"/>
  <c r="AB44" i="3" s="1"/>
  <c r="AA40" i="3"/>
  <c r="AA44" i="3" s="1"/>
  <c r="Z40" i="3"/>
  <c r="Y40" i="3"/>
  <c r="Y44" i="3" s="1"/>
  <c r="X40" i="3"/>
  <c r="W40" i="3"/>
  <c r="W44" i="3" s="1"/>
  <c r="AN44" i="3" s="1"/>
  <c r="V40" i="3"/>
  <c r="V44" i="3" s="1"/>
  <c r="U40" i="3"/>
  <c r="U44" i="3" s="1"/>
  <c r="T40" i="3"/>
  <c r="T44" i="3" s="1"/>
  <c r="S40" i="3"/>
  <c r="R40" i="3"/>
  <c r="R44" i="3" s="1"/>
  <c r="Q40" i="3"/>
  <c r="Q44" i="3" s="1"/>
  <c r="P40" i="3"/>
  <c r="O40" i="3"/>
  <c r="N40" i="3"/>
  <c r="M40" i="3"/>
  <c r="AK40" i="3" s="1"/>
  <c r="L40" i="3"/>
  <c r="L44" i="3" s="1"/>
  <c r="K40" i="3"/>
  <c r="K44" i="3" s="1"/>
  <c r="AK44" i="3" s="1"/>
  <c r="J40" i="3"/>
  <c r="I40" i="3"/>
  <c r="I44" i="3" s="1"/>
  <c r="H40" i="3"/>
  <c r="G40" i="3"/>
  <c r="G44" i="3" s="1"/>
  <c r="AJ44" i="3" s="1"/>
  <c r="F40" i="3"/>
  <c r="F44" i="3" s="1"/>
  <c r="E40" i="3"/>
  <c r="E44" i="3" s="1"/>
  <c r="D40" i="3"/>
  <c r="D44" i="3" s="1"/>
  <c r="C40" i="3"/>
  <c r="C44" i="3" s="1"/>
  <c r="AI44" i="3" s="1"/>
  <c r="Z38" i="3"/>
  <c r="Y38" i="3"/>
  <c r="X38" i="3"/>
  <c r="U38" i="3"/>
  <c r="S38" i="3"/>
  <c r="J38" i="3"/>
  <c r="I38" i="3"/>
  <c r="H38" i="3"/>
  <c r="E38" i="3"/>
  <c r="C38" i="3"/>
  <c r="AO37" i="3"/>
  <c r="AN37" i="3"/>
  <c r="AM37" i="3"/>
  <c r="AL37" i="3"/>
  <c r="AK37" i="3"/>
  <c r="AJ37" i="3"/>
  <c r="AI37" i="3"/>
  <c r="AO36" i="3"/>
  <c r="AN36" i="3"/>
  <c r="AM36" i="3"/>
  <c r="AL36" i="3"/>
  <c r="AK36" i="3"/>
  <c r="AJ36" i="3"/>
  <c r="AI36" i="3"/>
  <c r="AO35" i="3"/>
  <c r="AN35" i="3"/>
  <c r="AM35" i="3"/>
  <c r="AL35" i="3"/>
  <c r="AK35" i="3"/>
  <c r="AJ35" i="3"/>
  <c r="AI35" i="3"/>
  <c r="AG34" i="3"/>
  <c r="AG38" i="3" s="1"/>
  <c r="AF34" i="3"/>
  <c r="AF38" i="3" s="1"/>
  <c r="AE34" i="3"/>
  <c r="AE38" i="3" s="1"/>
  <c r="AD34" i="3"/>
  <c r="AD38" i="3" s="1"/>
  <c r="AC34" i="3"/>
  <c r="AC38" i="3" s="1"/>
  <c r="AB34" i="3"/>
  <c r="AB38" i="3" s="1"/>
  <c r="AA34" i="3"/>
  <c r="Z34" i="3"/>
  <c r="Y34" i="3"/>
  <c r="X34" i="3"/>
  <c r="W34" i="3"/>
  <c r="W38" i="3" s="1"/>
  <c r="AN38" i="3" s="1"/>
  <c r="V34" i="3"/>
  <c r="V38" i="3" s="1"/>
  <c r="U34" i="3"/>
  <c r="T34" i="3"/>
  <c r="T38" i="3" s="1"/>
  <c r="S34" i="3"/>
  <c r="R34" i="3"/>
  <c r="R38" i="3" s="1"/>
  <c r="Q34" i="3"/>
  <c r="Q38" i="3" s="1"/>
  <c r="P34" i="3"/>
  <c r="P38" i="3" s="1"/>
  <c r="O34" i="3"/>
  <c r="AL34" i="3" s="1"/>
  <c r="N34" i="3"/>
  <c r="N38" i="3" s="1"/>
  <c r="M34" i="3"/>
  <c r="M38" i="3" s="1"/>
  <c r="L34" i="3"/>
  <c r="L38" i="3" s="1"/>
  <c r="K34" i="3"/>
  <c r="J34" i="3"/>
  <c r="I34" i="3"/>
  <c r="H34" i="3"/>
  <c r="G34" i="3"/>
  <c r="G38" i="3" s="1"/>
  <c r="AJ38" i="3" s="1"/>
  <c r="F34" i="3"/>
  <c r="F38" i="3" s="1"/>
  <c r="E34" i="3"/>
  <c r="D34" i="3"/>
  <c r="D38" i="3" s="1"/>
  <c r="C34" i="3"/>
  <c r="AJ30" i="3"/>
  <c r="AI30" i="3"/>
  <c r="AG30" i="3"/>
  <c r="AF30" i="3"/>
  <c r="AE30" i="3"/>
  <c r="AD30" i="3"/>
  <c r="AC30" i="3"/>
  <c r="AB30" i="3"/>
  <c r="AA30" i="3"/>
  <c r="Z30" i="3"/>
  <c r="Y30" i="3"/>
  <c r="X30" i="3"/>
  <c r="W30" i="3"/>
  <c r="AN30" i="3" s="1"/>
  <c r="V30" i="3"/>
  <c r="AM30" i="3" s="1"/>
  <c r="U30" i="3"/>
  <c r="T30" i="3"/>
  <c r="S30" i="3"/>
  <c r="R30" i="3"/>
  <c r="Q30" i="3"/>
  <c r="P30" i="3"/>
  <c r="O30" i="3"/>
  <c r="AL30" i="3" s="1"/>
  <c r="N30" i="3"/>
  <c r="M30" i="3"/>
  <c r="L30" i="3"/>
  <c r="K30" i="3"/>
  <c r="K28" i="3"/>
  <c r="AO27" i="3"/>
  <c r="AN27" i="3"/>
  <c r="AM27" i="3"/>
  <c r="AL27" i="3"/>
  <c r="AK27" i="3"/>
  <c r="AJ27" i="3"/>
  <c r="AI27" i="3"/>
  <c r="AJ26" i="3"/>
  <c r="AO25" i="3"/>
  <c r="AO24" i="3"/>
  <c r="AN24" i="3"/>
  <c r="AM24" i="3"/>
  <c r="AL24" i="3"/>
  <c r="AK24" i="3"/>
  <c r="AJ24" i="3"/>
  <c r="AI24" i="3"/>
  <c r="AO23" i="3"/>
  <c r="AN23" i="3"/>
  <c r="AM23" i="3"/>
  <c r="AL23" i="3"/>
  <c r="AK23" i="3"/>
  <c r="AJ23" i="3"/>
  <c r="AI23" i="3"/>
  <c r="X23" i="3"/>
  <c r="AO22" i="3"/>
  <c r="AN22" i="3"/>
  <c r="AM22" i="3"/>
  <c r="AL22" i="3"/>
  <c r="AK22" i="3"/>
  <c r="AJ22" i="3"/>
  <c r="AI22" i="3"/>
  <c r="AG21" i="3"/>
  <c r="AG28" i="3" s="1"/>
  <c r="AF21" i="3"/>
  <c r="AF28" i="3" s="1"/>
  <c r="AE21" i="3"/>
  <c r="AE28" i="3" s="1"/>
  <c r="X21" i="3"/>
  <c r="X28" i="3" s="1"/>
  <c r="O21" i="3"/>
  <c r="S16" i="3"/>
  <c r="R16" i="3"/>
  <c r="Q16" i="3"/>
  <c r="P16" i="3"/>
  <c r="AM12" i="3"/>
  <c r="AL12" i="3"/>
  <c r="AL11" i="3"/>
  <c r="AG11" i="3"/>
  <c r="AE11" i="3"/>
  <c r="AD11" i="3"/>
  <c r="AC11" i="3"/>
  <c r="AB11" i="3"/>
  <c r="AA11" i="3"/>
  <c r="Z11" i="3"/>
  <c r="Y11" i="3"/>
  <c r="X11" i="3"/>
  <c r="W11" i="3"/>
  <c r="AN11" i="3" s="1"/>
  <c r="V11" i="3"/>
  <c r="AM11" i="3" s="1"/>
  <c r="AO10" i="3"/>
  <c r="AM10" i="3"/>
  <c r="AL10" i="3"/>
  <c r="AK10" i="3"/>
  <c r="AJ10" i="3"/>
  <c r="AI10" i="3"/>
  <c r="AG10" i="3"/>
  <c r="AE10" i="3"/>
  <c r="AD10" i="3"/>
  <c r="AC10" i="3"/>
  <c r="AB10" i="3"/>
  <c r="AA10" i="3"/>
  <c r="Z10" i="3"/>
  <c r="Y10" i="3"/>
  <c r="X10" i="3"/>
  <c r="W10" i="3"/>
  <c r="V10" i="3"/>
  <c r="AJ9" i="3"/>
  <c r="AI9" i="3"/>
  <c r="U8" i="3"/>
  <c r="U13" i="3" s="1"/>
  <c r="S8" i="3"/>
  <c r="S13" i="3" s="1"/>
  <c r="S17" i="3" s="1"/>
  <c r="D8" i="3"/>
  <c r="D13" i="3" s="1"/>
  <c r="C8" i="3"/>
  <c r="C13" i="3" s="1"/>
  <c r="D5" i="3"/>
  <c r="AG57" i="2"/>
  <c r="AF57" i="2"/>
  <c r="AE57" i="2"/>
  <c r="AD57" i="2"/>
  <c r="AC57" i="2"/>
  <c r="AB57" i="2"/>
  <c r="AA57" i="2"/>
  <c r="Z57" i="2"/>
  <c r="Y57" i="2"/>
  <c r="X57" i="2"/>
  <c r="W57" i="2"/>
  <c r="V57" i="2"/>
  <c r="U57" i="2"/>
  <c r="T57" i="2"/>
  <c r="S57" i="2"/>
  <c r="R57" i="2"/>
  <c r="Q57" i="2"/>
  <c r="P57" i="2"/>
  <c r="O57" i="2"/>
  <c r="N57" i="2"/>
  <c r="M57" i="2"/>
  <c r="L57" i="2"/>
  <c r="K57" i="2"/>
  <c r="J57" i="2"/>
  <c r="I57" i="2"/>
  <c r="H57" i="2"/>
  <c r="G57"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AO43" i="2"/>
  <c r="Y42" i="2"/>
  <c r="Y59" i="3" s="1"/>
  <c r="Y75" i="3" s="1"/>
  <c r="AO39" i="2"/>
  <c r="AN39" i="2"/>
  <c r="AM39" i="2"/>
  <c r="AL39" i="2"/>
  <c r="AK39" i="2"/>
  <c r="AJ39" i="2"/>
  <c r="AI39" i="2"/>
  <c r="AC38" i="2"/>
  <c r="AC42" i="2" s="1"/>
  <c r="AB38" i="2"/>
  <c r="AB42" i="2" s="1"/>
  <c r="AA38" i="2"/>
  <c r="AA42" i="2" s="1"/>
  <c r="Y38" i="2"/>
  <c r="X38" i="2"/>
  <c r="X42" i="2" s="1"/>
  <c r="AO37" i="2"/>
  <c r="AN37" i="2"/>
  <c r="AM37" i="2"/>
  <c r="AL37" i="2"/>
  <c r="AK37" i="2"/>
  <c r="AJ37" i="2"/>
  <c r="AI37" i="2"/>
  <c r="AO36" i="2"/>
  <c r="AN36" i="2"/>
  <c r="AM36" i="2"/>
  <c r="AL36" i="2"/>
  <c r="AK36" i="2"/>
  <c r="AJ36" i="2"/>
  <c r="AI36" i="2"/>
  <c r="AG34" i="2"/>
  <c r="AG38" i="2" s="1"/>
  <c r="AG42" i="2" s="1"/>
  <c r="AK33" i="2"/>
  <c r="AJ33" i="2"/>
  <c r="AI33" i="2"/>
  <c r="AG33" i="2"/>
  <c r="AF33" i="2"/>
  <c r="AE33" i="2"/>
  <c r="AD33" i="2"/>
  <c r="AD21" i="3" s="1"/>
  <c r="AD28" i="3" s="1"/>
  <c r="AD113" i="3" s="1"/>
  <c r="AC33" i="2"/>
  <c r="AC21" i="3" s="1"/>
  <c r="AC28" i="3" s="1"/>
  <c r="AC113" i="3" s="1"/>
  <c r="AB33" i="2"/>
  <c r="AB21" i="3" s="1"/>
  <c r="AB28" i="3" s="1"/>
  <c r="AB113" i="3" s="1"/>
  <c r="AA33" i="2"/>
  <c r="AA21" i="3" s="1"/>
  <c r="Z33" i="2"/>
  <c r="Z21" i="3" s="1"/>
  <c r="Z28" i="3" s="1"/>
  <c r="Y33" i="2"/>
  <c r="Y21" i="3" s="1"/>
  <c r="Y28" i="3" s="1"/>
  <c r="X33" i="2"/>
  <c r="W33" i="2"/>
  <c r="W21" i="3" s="1"/>
  <c r="V33" i="2"/>
  <c r="U33" i="2"/>
  <c r="T33" i="2"/>
  <c r="S33" i="2"/>
  <c r="R33" i="2"/>
  <c r="F27" i="7" s="1"/>
  <c r="F32" i="7" s="1"/>
  <c r="Q33" i="2"/>
  <c r="E27" i="7" s="1"/>
  <c r="E32" i="7" s="1"/>
  <c r="P33" i="2"/>
  <c r="P21" i="3" s="1"/>
  <c r="P28" i="3" s="1"/>
  <c r="O33" i="2"/>
  <c r="C27" i="7" s="1"/>
  <c r="C32" i="7" s="1"/>
  <c r="N33" i="2"/>
  <c r="N21" i="3" s="1"/>
  <c r="N28" i="3" s="1"/>
  <c r="N113" i="3" s="1"/>
  <c r="M33" i="2"/>
  <c r="M21" i="3" s="1"/>
  <c r="M28" i="3" s="1"/>
  <c r="M113" i="3" s="1"/>
  <c r="L33" i="2"/>
  <c r="L21" i="3" s="1"/>
  <c r="L28" i="3" s="1"/>
  <c r="L113" i="3" s="1"/>
  <c r="K33" i="2"/>
  <c r="K21" i="3" s="1"/>
  <c r="J33" i="2"/>
  <c r="J21" i="3" s="1"/>
  <c r="J28" i="3" s="1"/>
  <c r="J113" i="3" s="1"/>
  <c r="I33" i="2"/>
  <c r="I21" i="3" s="1"/>
  <c r="I28" i="3" s="1"/>
  <c r="I113" i="3" s="1"/>
  <c r="H33" i="2"/>
  <c r="H21" i="3" s="1"/>
  <c r="H28" i="3" s="1"/>
  <c r="H113" i="3" s="1"/>
  <c r="G33" i="2"/>
  <c r="G21" i="3" s="1"/>
  <c r="F33" i="2"/>
  <c r="F21" i="3" s="1"/>
  <c r="F28" i="3" s="1"/>
  <c r="E33" i="2"/>
  <c r="E21" i="3" s="1"/>
  <c r="E28" i="3" s="1"/>
  <c r="D33" i="2"/>
  <c r="D21" i="3" s="1"/>
  <c r="D28" i="3" s="1"/>
  <c r="C33" i="2"/>
  <c r="C21" i="3" s="1"/>
  <c r="C28" i="3" s="1"/>
  <c r="AI28" i="3" s="1"/>
  <c r="AO32" i="2"/>
  <c r="AN32" i="2"/>
  <c r="AM32" i="2"/>
  <c r="AL32" i="2"/>
  <c r="AK32" i="2"/>
  <c r="AJ32" i="2"/>
  <c r="AI32" i="2"/>
  <c r="AO31" i="2"/>
  <c r="AO30" i="2"/>
  <c r="AN30" i="2"/>
  <c r="AM30" i="2"/>
  <c r="AL30" i="2"/>
  <c r="AK30" i="2"/>
  <c r="AJ30" i="2"/>
  <c r="AI30" i="2"/>
  <c r="AO29" i="2"/>
  <c r="AN29" i="2"/>
  <c r="AM29" i="2"/>
  <c r="AL29" i="2"/>
  <c r="AK29" i="2"/>
  <c r="AJ29" i="2"/>
  <c r="AI29" i="2"/>
  <c r="AO28" i="2"/>
  <c r="AN28" i="2"/>
  <c r="AM28" i="2"/>
  <c r="AL28" i="2"/>
  <c r="AK28" i="2"/>
  <c r="AJ28" i="2"/>
  <c r="AI28" i="2"/>
  <c r="AO27" i="2"/>
  <c r="AO33" i="2" s="1"/>
  <c r="AN27" i="2"/>
  <c r="AM27" i="2"/>
  <c r="AL27" i="2"/>
  <c r="AK27" i="2"/>
  <c r="AJ27" i="2"/>
  <c r="AI27" i="2"/>
  <c r="AG24" i="2"/>
  <c r="AG19" i="3" s="1"/>
  <c r="AG32" i="3" s="1"/>
  <c r="AF24" i="2"/>
  <c r="AF19" i="3" s="1"/>
  <c r="AF32" i="3" s="1"/>
  <c r="AB24" i="2"/>
  <c r="AB19" i="3" s="1"/>
  <c r="AA24" i="2"/>
  <c r="AA19" i="3" s="1"/>
  <c r="Z24" i="2"/>
  <c r="Z19" i="3" s="1"/>
  <c r="Z32" i="3" s="1"/>
  <c r="Q24" i="2"/>
  <c r="E23" i="7" s="1"/>
  <c r="E25" i="7" s="1"/>
  <c r="E36" i="7" s="1"/>
  <c r="P24" i="2"/>
  <c r="P19" i="3" s="1"/>
  <c r="L24" i="2"/>
  <c r="L19" i="3" s="1"/>
  <c r="K24" i="2"/>
  <c r="K19" i="3" s="1"/>
  <c r="J24" i="2"/>
  <c r="J19" i="3" s="1"/>
  <c r="J32" i="3" s="1"/>
  <c r="AO23" i="2"/>
  <c r="AK23" i="2"/>
  <c r="AJ23" i="2"/>
  <c r="AI23" i="2"/>
  <c r="AG23" i="2"/>
  <c r="AF23" i="2"/>
  <c r="AE23" i="2"/>
  <c r="AD23" i="2"/>
  <c r="AC23" i="2"/>
  <c r="AB23" i="2"/>
  <c r="AA23" i="2"/>
  <c r="Z23" i="2"/>
  <c r="Y23" i="2"/>
  <c r="X23" i="2"/>
  <c r="W23" i="2"/>
  <c r="AN23" i="2" s="1"/>
  <c r="V23" i="2"/>
  <c r="J19" i="7" s="1"/>
  <c r="J21" i="7" s="1"/>
  <c r="U23" i="2"/>
  <c r="I19" i="7" s="1"/>
  <c r="I21" i="7" s="1"/>
  <c r="T23" i="2"/>
  <c r="H19" i="7" s="1"/>
  <c r="H21" i="7" s="1"/>
  <c r="S23" i="2"/>
  <c r="G19" i="7" s="1"/>
  <c r="G21" i="7" s="1"/>
  <c r="R23" i="2"/>
  <c r="F19" i="7" s="1"/>
  <c r="F21" i="7" s="1"/>
  <c r="Q23" i="2"/>
  <c r="E19" i="7" s="1"/>
  <c r="E21" i="7" s="1"/>
  <c r="P23" i="2"/>
  <c r="D19" i="7" s="1"/>
  <c r="D21" i="7" s="1"/>
  <c r="O23" i="2"/>
  <c r="C19" i="7" s="1"/>
  <c r="C21" i="7" s="1"/>
  <c r="N23" i="2"/>
  <c r="M23" i="2"/>
  <c r="L23" i="2"/>
  <c r="K23" i="2"/>
  <c r="J23" i="2"/>
  <c r="I23" i="2"/>
  <c r="H23" i="2"/>
  <c r="G23" i="2"/>
  <c r="F23" i="2"/>
  <c r="E23" i="2"/>
  <c r="E24" i="2" s="1"/>
  <c r="D23" i="2"/>
  <c r="D24" i="2" s="1"/>
  <c r="C23" i="2"/>
  <c r="C24" i="2" s="1"/>
  <c r="AO22" i="2"/>
  <c r="AN22" i="2"/>
  <c r="AM22" i="2"/>
  <c r="AL22" i="2"/>
  <c r="AK22" i="2"/>
  <c r="AJ22" i="2"/>
  <c r="AI22" i="2"/>
  <c r="AO21" i="2"/>
  <c r="AN21" i="2"/>
  <c r="AM21" i="2"/>
  <c r="AL21" i="2"/>
  <c r="AO20" i="2"/>
  <c r="AN20" i="2"/>
  <c r="AM20" i="2"/>
  <c r="AL20" i="2"/>
  <c r="AK20" i="2"/>
  <c r="AJ20" i="2"/>
  <c r="AI20" i="2"/>
  <c r="AO19" i="2"/>
  <c r="AN19" i="2"/>
  <c r="AM19" i="2"/>
  <c r="AL19" i="2"/>
  <c r="AK19" i="2"/>
  <c r="AJ19" i="2"/>
  <c r="AI19" i="2"/>
  <c r="AJ18" i="2"/>
  <c r="AI18" i="2"/>
  <c r="AO17" i="2"/>
  <c r="AN17" i="2"/>
  <c r="AM17" i="2"/>
  <c r="AL17" i="2"/>
  <c r="AK17" i="2"/>
  <c r="AJ17" i="2"/>
  <c r="AI17" i="2"/>
  <c r="AO14" i="2"/>
  <c r="AO24" i="2" s="1"/>
  <c r="AN14" i="2"/>
  <c r="AN58" i="2" s="1"/>
  <c r="AM14" i="2"/>
  <c r="AG14" i="2"/>
  <c r="AG8" i="3" s="1"/>
  <c r="AF14" i="2"/>
  <c r="AF8" i="3" s="1"/>
  <c r="AE14" i="2"/>
  <c r="AE8" i="3" s="1"/>
  <c r="AD14" i="2"/>
  <c r="AD8" i="3" s="1"/>
  <c r="AC14" i="2"/>
  <c r="AC8" i="3" s="1"/>
  <c r="AB14" i="2"/>
  <c r="AB8" i="3" s="1"/>
  <c r="AA14" i="2"/>
  <c r="AA8" i="3" s="1"/>
  <c r="AO8" i="3" s="1"/>
  <c r="Z14" i="2"/>
  <c r="Z8" i="3" s="1"/>
  <c r="Y14" i="2"/>
  <c r="Y58" i="2" s="1"/>
  <c r="X14" i="2"/>
  <c r="X58" i="2" s="1"/>
  <c r="W14" i="2"/>
  <c r="W58" i="2" s="1"/>
  <c r="V14" i="2"/>
  <c r="J7" i="7" s="1"/>
  <c r="J47" i="7" s="1"/>
  <c r="U14" i="2"/>
  <c r="I7" i="7" s="1"/>
  <c r="I9" i="7" s="1"/>
  <c r="I48" i="7" s="1"/>
  <c r="T14" i="2"/>
  <c r="T58" i="2" s="1"/>
  <c r="S14" i="2"/>
  <c r="G7" i="7" s="1"/>
  <c r="R14" i="2"/>
  <c r="F7" i="7" s="1"/>
  <c r="F9" i="7" s="1"/>
  <c r="Q14" i="2"/>
  <c r="E7" i="7" s="1"/>
  <c r="E9" i="7" s="1"/>
  <c r="P14" i="2"/>
  <c r="D7" i="7" s="1"/>
  <c r="D9" i="7" s="1"/>
  <c r="O14" i="2"/>
  <c r="C7" i="7" s="1"/>
  <c r="C9" i="7" s="1"/>
  <c r="N14" i="2"/>
  <c r="N8" i="3" s="1"/>
  <c r="N13" i="3" s="1"/>
  <c r="M14" i="2"/>
  <c r="M8" i="3" s="1"/>
  <c r="M13" i="3" s="1"/>
  <c r="L14" i="2"/>
  <c r="L8" i="3" s="1"/>
  <c r="L13" i="3" s="1"/>
  <c r="K14" i="2"/>
  <c r="AK14" i="2" s="1"/>
  <c r="J14" i="2"/>
  <c r="J8" i="3" s="1"/>
  <c r="J13" i="3" s="1"/>
  <c r="I14" i="2"/>
  <c r="I58" i="2" s="1"/>
  <c r="H14" i="2"/>
  <c r="H58" i="2" s="1"/>
  <c r="G14" i="2"/>
  <c r="G58" i="2" s="1"/>
  <c r="F14" i="2"/>
  <c r="F24" i="2" s="1"/>
  <c r="E14" i="2"/>
  <c r="E8" i="3" s="1"/>
  <c r="E13" i="3" s="1"/>
  <c r="D14" i="2"/>
  <c r="C14" i="2"/>
  <c r="AO13" i="2"/>
  <c r="AN13" i="2"/>
  <c r="AM13" i="2"/>
  <c r="AL13" i="2"/>
  <c r="AO12" i="2"/>
  <c r="AO57" i="2" s="1"/>
  <c r="AN12" i="2"/>
  <c r="AN57" i="2" s="1"/>
  <c r="AM12" i="2"/>
  <c r="AM57" i="2" s="1"/>
  <c r="AL12" i="2"/>
  <c r="AL57" i="2" s="1"/>
  <c r="AK12" i="2"/>
  <c r="AK57" i="2" s="1"/>
  <c r="AJ12" i="2"/>
  <c r="AJ57" i="2" s="1"/>
  <c r="AI12" i="2"/>
  <c r="AO11" i="2"/>
  <c r="AO56" i="2" s="1"/>
  <c r="AN11" i="2"/>
  <c r="AN56" i="2" s="1"/>
  <c r="AM11" i="2"/>
  <c r="AM56" i="2" s="1"/>
  <c r="AL11" i="2"/>
  <c r="AL56" i="2" s="1"/>
  <c r="AK11" i="2"/>
  <c r="AK56" i="2" s="1"/>
  <c r="AJ11" i="2"/>
  <c r="AJ56" i="2" s="1"/>
  <c r="AI11" i="2"/>
  <c r="AJ10" i="2"/>
  <c r="AI10" i="2"/>
  <c r="AO9" i="2"/>
  <c r="AO55" i="2" s="1"/>
  <c r="AN9" i="2"/>
  <c r="AN55" i="2" s="1"/>
  <c r="AM9" i="2"/>
  <c r="AM55" i="2" s="1"/>
  <c r="AL9" i="2"/>
  <c r="AL55" i="2" s="1"/>
  <c r="AK9" i="2"/>
  <c r="AK55" i="2" s="1"/>
  <c r="AJ9" i="2"/>
  <c r="AJ55" i="2" s="1"/>
  <c r="AI9" i="2"/>
  <c r="AD5" i="2"/>
  <c r="D5" i="2"/>
  <c r="AO34" i="2" l="1"/>
  <c r="AO38" i="2" s="1"/>
  <c r="AO42" i="2" s="1"/>
  <c r="AO44" i="2" s="1"/>
  <c r="C19" i="3"/>
  <c r="C34" i="2"/>
  <c r="AI24" i="2"/>
  <c r="X59" i="3"/>
  <c r="X75" i="3" s="1"/>
  <c r="X80" i="3"/>
  <c r="X97" i="3" s="1"/>
  <c r="X99" i="3" s="1"/>
  <c r="X44" i="2"/>
  <c r="AA59" i="3"/>
  <c r="AA80" i="3"/>
  <c r="AA44" i="2"/>
  <c r="F34" i="2"/>
  <c r="F38" i="2" s="1"/>
  <c r="F42" i="2" s="1"/>
  <c r="F19" i="3"/>
  <c r="F32" i="3" s="1"/>
  <c r="AI13" i="3"/>
  <c r="I15" i="7"/>
  <c r="AC34" i="4"/>
  <c r="AC30" i="4"/>
  <c r="E34" i="2"/>
  <c r="E38" i="2" s="1"/>
  <c r="E42" i="2" s="1"/>
  <c r="E19" i="3"/>
  <c r="E32" i="3" s="1"/>
  <c r="X113" i="3"/>
  <c r="D34" i="2"/>
  <c r="D38" i="2" s="1"/>
  <c r="D42" i="2" s="1"/>
  <c r="D19" i="3"/>
  <c r="D32" i="3" s="1"/>
  <c r="K32" i="3"/>
  <c r="G28" i="3"/>
  <c r="AJ21" i="3"/>
  <c r="P32" i="3"/>
  <c r="P113" i="3"/>
  <c r="J110" i="3"/>
  <c r="AG59" i="3"/>
  <c r="AG75" i="3" s="1"/>
  <c r="AG80" i="3"/>
  <c r="AG97" i="3" s="1"/>
  <c r="AG99" i="3" s="1"/>
  <c r="AG44" i="2"/>
  <c r="W28" i="3"/>
  <c r="AN21" i="3"/>
  <c r="AC59" i="3"/>
  <c r="AC75" i="3" s="1"/>
  <c r="AC115" i="3" s="1"/>
  <c r="AC80" i="3"/>
  <c r="AC97" i="3" s="1"/>
  <c r="AC99" i="3" s="1"/>
  <c r="AC44" i="2"/>
  <c r="N110" i="3"/>
  <c r="Z113" i="3"/>
  <c r="AB59" i="3"/>
  <c r="AB75" i="3" s="1"/>
  <c r="AB80" i="3"/>
  <c r="AB97" i="3" s="1"/>
  <c r="AB99" i="3" s="1"/>
  <c r="AB44" i="2"/>
  <c r="AA32" i="3"/>
  <c r="AO21" i="3"/>
  <c r="AL40" i="3"/>
  <c r="P44" i="3"/>
  <c r="S21" i="3"/>
  <c r="G27" i="7"/>
  <c r="G32" i="7" s="1"/>
  <c r="K34" i="2"/>
  <c r="AF34" i="2"/>
  <c r="AF38" i="2" s="1"/>
  <c r="AF42" i="2" s="1"/>
  <c r="K58" i="2"/>
  <c r="AA58" i="2"/>
  <c r="E5" i="3"/>
  <c r="T21" i="3"/>
  <c r="T28" i="3" s="1"/>
  <c r="T113" i="3" s="1"/>
  <c r="H27" i="7"/>
  <c r="H32" i="7" s="1"/>
  <c r="L34" i="2"/>
  <c r="L38" i="2" s="1"/>
  <c r="L42" i="2" s="1"/>
  <c r="L58" i="2"/>
  <c r="AB58" i="2"/>
  <c r="J60" i="2"/>
  <c r="V8" i="3"/>
  <c r="V13" i="3" s="1"/>
  <c r="J15" i="7" s="1"/>
  <c r="AL23" i="2"/>
  <c r="M24" i="2"/>
  <c r="AK24" i="2" s="1"/>
  <c r="AC24" i="2"/>
  <c r="U21" i="3"/>
  <c r="U28" i="3" s="1"/>
  <c r="I27" i="7"/>
  <c r="I32" i="7" s="1"/>
  <c r="AL33" i="2"/>
  <c r="M58" i="2"/>
  <c r="AC58" i="2"/>
  <c r="AA60" i="2"/>
  <c r="W8" i="3"/>
  <c r="AN8" i="3" s="1"/>
  <c r="S44" i="3"/>
  <c r="AM44" i="3" s="1"/>
  <c r="AM40" i="3"/>
  <c r="L32" i="3"/>
  <c r="AM23" i="2"/>
  <c r="N24" i="2"/>
  <c r="AD24" i="2"/>
  <c r="V21" i="3"/>
  <c r="V28" i="3" s="1"/>
  <c r="J27" i="7"/>
  <c r="J32" i="7" s="1"/>
  <c r="AM33" i="2"/>
  <c r="N58" i="2"/>
  <c r="AD58" i="2"/>
  <c r="L60" i="2"/>
  <c r="AB60" i="2"/>
  <c r="F8" i="3"/>
  <c r="F13" i="3" s="1"/>
  <c r="X8" i="3"/>
  <c r="AI38" i="3"/>
  <c r="AM52" i="3"/>
  <c r="AM46" i="3"/>
  <c r="O24" i="2"/>
  <c r="AE24" i="2"/>
  <c r="AN33" i="2"/>
  <c r="Y44" i="2"/>
  <c r="O58" i="2"/>
  <c r="AE58" i="2"/>
  <c r="G8" i="3"/>
  <c r="Y8" i="3"/>
  <c r="AA28" i="3"/>
  <c r="Q34" i="4"/>
  <c r="Q30" i="4"/>
  <c r="J21" i="5"/>
  <c r="P34" i="2"/>
  <c r="P58" i="2"/>
  <c r="AF58" i="2"/>
  <c r="H8" i="3"/>
  <c r="H13" i="3" s="1"/>
  <c r="H110" i="3" s="1"/>
  <c r="AE113" i="3"/>
  <c r="AK34" i="3"/>
  <c r="AO34" i="3"/>
  <c r="AO38" i="3" s="1"/>
  <c r="AI46" i="3"/>
  <c r="E52" i="3"/>
  <c r="AI52" i="3" s="1"/>
  <c r="AO52" i="3"/>
  <c r="R34" i="4"/>
  <c r="R30" i="4"/>
  <c r="K23" i="5"/>
  <c r="O52" i="5" s="1"/>
  <c r="W21" i="4"/>
  <c r="G15" i="7"/>
  <c r="Q34" i="2"/>
  <c r="Q58" i="2"/>
  <c r="AG58" i="2"/>
  <c r="I8" i="3"/>
  <c r="I13" i="3" s="1"/>
  <c r="I110" i="3" s="1"/>
  <c r="AF113" i="3"/>
  <c r="AQ19" i="4"/>
  <c r="S34" i="4"/>
  <c r="S30" i="4"/>
  <c r="AM29" i="4"/>
  <c r="AM30" i="4" s="1"/>
  <c r="AJ27" i="4"/>
  <c r="J58" i="2"/>
  <c r="AB34" i="4"/>
  <c r="AB30" i="4"/>
  <c r="E5" i="2"/>
  <c r="R24" i="2"/>
  <c r="R58" i="2"/>
  <c r="P60" i="2"/>
  <c r="AF60" i="2"/>
  <c r="AN10" i="3"/>
  <c r="AG113" i="3"/>
  <c r="AJ46" i="3"/>
  <c r="G52" i="3"/>
  <c r="AJ52" i="3" s="1"/>
  <c r="Y80" i="3"/>
  <c r="Y97" i="3" s="1"/>
  <c r="Y99" i="3" s="1"/>
  <c r="AR19" i="4"/>
  <c r="T34" i="4"/>
  <c r="T35" i="4" s="1"/>
  <c r="T30" i="4"/>
  <c r="P41" i="5"/>
  <c r="P14" i="5"/>
  <c r="AB21" i="4"/>
  <c r="P23" i="5"/>
  <c r="P52" i="5" s="1"/>
  <c r="S24" i="2"/>
  <c r="AK21" i="3"/>
  <c r="S58" i="2"/>
  <c r="Q60" i="2"/>
  <c r="AG60" i="2"/>
  <c r="K8" i="3"/>
  <c r="AI21" i="3"/>
  <c r="AK30" i="3"/>
  <c r="AO30" i="3"/>
  <c r="K38" i="3"/>
  <c r="AK38" i="3" s="1"/>
  <c r="U34" i="4"/>
  <c r="U35" i="4" s="1"/>
  <c r="U30" i="4"/>
  <c r="J34" i="2"/>
  <c r="J38" i="2" s="1"/>
  <c r="J42" i="2" s="1"/>
  <c r="T24" i="2"/>
  <c r="AM38" i="3"/>
  <c r="AL29" i="4"/>
  <c r="O34" i="4"/>
  <c r="AL34" i="4" s="1"/>
  <c r="N9" i="5"/>
  <c r="R47" i="5"/>
  <c r="N47" i="5"/>
  <c r="U58" i="2"/>
  <c r="O28" i="3"/>
  <c r="AJ29" i="4"/>
  <c r="C10" i="6"/>
  <c r="C14" i="6"/>
  <c r="C16" i="6" s="1"/>
  <c r="Z58" i="2"/>
  <c r="U24" i="2"/>
  <c r="AI14" i="2"/>
  <c r="V24" i="2"/>
  <c r="V58" i="2"/>
  <c r="O8" i="3"/>
  <c r="H30" i="4"/>
  <c r="X34" i="4"/>
  <c r="X30" i="4"/>
  <c r="D10" i="6"/>
  <c r="D14" i="6"/>
  <c r="D16" i="6" s="1"/>
  <c r="AK28" i="3"/>
  <c r="G9" i="7"/>
  <c r="G48" i="7" s="1"/>
  <c r="G47" i="7"/>
  <c r="AJ14" i="2"/>
  <c r="AJ58" i="2" s="1"/>
  <c r="G24" i="2"/>
  <c r="K60" i="2" s="1"/>
  <c r="W24" i="2"/>
  <c r="AO58" i="2"/>
  <c r="P8" i="3"/>
  <c r="P13" i="3" s="1"/>
  <c r="AI8" i="3"/>
  <c r="Q21" i="3"/>
  <c r="Q28" i="3" s="1"/>
  <c r="Q113" i="3" s="1"/>
  <c r="J9" i="7"/>
  <c r="J48" i="7" s="1"/>
  <c r="D23" i="7"/>
  <c r="D25" i="7" s="1"/>
  <c r="D36" i="7" s="1"/>
  <c r="T8" i="3"/>
  <c r="H7" i="7"/>
  <c r="H24" i="2"/>
  <c r="X24" i="2"/>
  <c r="Q8" i="3"/>
  <c r="Q13" i="3" s="1"/>
  <c r="R21" i="3"/>
  <c r="R28" i="3" s="1"/>
  <c r="R113" i="3" s="1"/>
  <c r="AL44" i="3"/>
  <c r="AD34" i="4"/>
  <c r="AD35" i="4" s="1"/>
  <c r="AD30" i="4"/>
  <c r="U61" i="5"/>
  <c r="AB32" i="3"/>
  <c r="M110" i="3"/>
  <c r="I47" i="7"/>
  <c r="AL14" i="2"/>
  <c r="AL58" i="2" s="1"/>
  <c r="I24" i="2"/>
  <c r="Y24" i="2"/>
  <c r="R8" i="3"/>
  <c r="R13" i="3" s="1"/>
  <c r="AO11" i="3"/>
  <c r="Q19" i="3"/>
  <c r="Q32" i="3" s="1"/>
  <c r="AA38" i="3"/>
  <c r="AR25" i="4"/>
  <c r="AR34" i="4"/>
  <c r="AQ25" i="4"/>
  <c r="AR29" i="4"/>
  <c r="AR10" i="4"/>
  <c r="AR11" i="4" s="1"/>
  <c r="AQ10" i="4"/>
  <c r="AR26" i="4"/>
  <c r="AR27" i="4" s="1"/>
  <c r="AQ26" i="4"/>
  <c r="AR23" i="4"/>
  <c r="AR22" i="4"/>
  <c r="AQ22" i="4"/>
  <c r="AR21" i="4"/>
  <c r="K29" i="4"/>
  <c r="O30" i="4" s="1"/>
  <c r="AK25" i="4"/>
  <c r="AA29" i="4"/>
  <c r="AO25" i="4"/>
  <c r="AE34" i="4"/>
  <c r="E25" i="6"/>
  <c r="E27" i="6" s="1"/>
  <c r="E21" i="6"/>
  <c r="O49" i="5"/>
  <c r="N10" i="5"/>
  <c r="Q14" i="5"/>
  <c r="Q23" i="5"/>
  <c r="Q41" i="5"/>
  <c r="S50" i="5"/>
  <c r="D13" i="7"/>
  <c r="H54" i="7" s="1"/>
  <c r="R14" i="5"/>
  <c r="T50" i="5"/>
  <c r="E52" i="5"/>
  <c r="C29" i="4"/>
  <c r="AI29" i="4" s="1"/>
  <c r="S14" i="5"/>
  <c r="S43" i="5" s="1"/>
  <c r="S23" i="5"/>
  <c r="S52" i="5" s="1"/>
  <c r="S41" i="5"/>
  <c r="U50" i="5"/>
  <c r="F13" i="7"/>
  <c r="J54" i="7" s="1"/>
  <c r="AI34" i="3"/>
  <c r="O38" i="3"/>
  <c r="AL38" i="3" s="1"/>
  <c r="AN40" i="3"/>
  <c r="P30" i="4"/>
  <c r="T14" i="5"/>
  <c r="T43" i="5" s="1"/>
  <c r="T23" i="5"/>
  <c r="T52" i="5" s="1"/>
  <c r="T41" i="5"/>
  <c r="E43" i="5"/>
  <c r="E14" i="6"/>
  <c r="E16" i="6" s="1"/>
  <c r="G13" i="7"/>
  <c r="G54" i="7" s="1"/>
  <c r="AJ34" i="3"/>
  <c r="AO40" i="3"/>
  <c r="AO44" i="3" s="1"/>
  <c r="AJ25" i="4"/>
  <c r="D14" i="5"/>
  <c r="D43" i="5" s="1"/>
  <c r="D23" i="5"/>
  <c r="D52" i="5" s="1"/>
  <c r="V29" i="4"/>
  <c r="G21" i="5"/>
  <c r="G23" i="5" s="1"/>
  <c r="O46" i="5"/>
  <c r="I13" i="7"/>
  <c r="I54" i="7" s="1"/>
  <c r="W29" i="4"/>
  <c r="N37" i="5"/>
  <c r="D50" i="5"/>
  <c r="AM34" i="3"/>
  <c r="AN11" i="4"/>
  <c r="AN34" i="3"/>
  <c r="N17" i="5"/>
  <c r="I23" i="5"/>
  <c r="M52" i="5" s="1"/>
  <c r="L50" i="5"/>
  <c r="L14" i="5"/>
  <c r="L43" i="5" s="1"/>
  <c r="F5" i="3" l="1"/>
  <c r="G17" i="7"/>
  <c r="AL8" i="3"/>
  <c r="O13" i="3"/>
  <c r="O113" i="3"/>
  <c r="AL28" i="3"/>
  <c r="AL113" i="3" s="1"/>
  <c r="W23" i="4"/>
  <c r="AK58" i="2"/>
  <c r="S35" i="4"/>
  <c r="AF59" i="3"/>
  <c r="AF75" i="3" s="1"/>
  <c r="AF115" i="3" s="1"/>
  <c r="AF80" i="3"/>
  <c r="AF97" i="3" s="1"/>
  <c r="AF99" i="3" s="1"/>
  <c r="AF44" i="2"/>
  <c r="AA97" i="3"/>
  <c r="AO80" i="3"/>
  <c r="J59" i="3"/>
  <c r="J75" i="3" s="1"/>
  <c r="J80" i="3"/>
  <c r="J97" i="3" s="1"/>
  <c r="S19" i="3"/>
  <c r="G23" i="7"/>
  <c r="AM24" i="2"/>
  <c r="S60" i="2"/>
  <c r="S34" i="2"/>
  <c r="K38" i="2"/>
  <c r="D59" i="3"/>
  <c r="D75" i="3" s="1"/>
  <c r="D80" i="3"/>
  <c r="D97" i="3" s="1"/>
  <c r="D99" i="3" s="1"/>
  <c r="AA75" i="3"/>
  <c r="AJ28" i="3"/>
  <c r="AJ113" i="3" s="1"/>
  <c r="G113" i="3"/>
  <c r="F15" i="7"/>
  <c r="F17" i="7" s="1"/>
  <c r="R110" i="3"/>
  <c r="R17" i="3"/>
  <c r="R111" i="3" s="1"/>
  <c r="X60" i="2"/>
  <c r="X19" i="3"/>
  <c r="X32" i="3" s="1"/>
  <c r="J23" i="7"/>
  <c r="V60" i="2"/>
  <c r="V34" i="2"/>
  <c r="V19" i="3"/>
  <c r="V32" i="3" s="1"/>
  <c r="D34" i="7"/>
  <c r="P38" i="2"/>
  <c r="P42" i="2" s="1"/>
  <c r="AE34" i="2"/>
  <c r="AE38" i="2" s="1"/>
  <c r="AE42" i="2" s="1"/>
  <c r="AE19" i="3"/>
  <c r="AE32" i="3" s="1"/>
  <c r="AE60" i="2"/>
  <c r="AN28" i="3"/>
  <c r="W34" i="4"/>
  <c r="W30" i="4"/>
  <c r="AN29" i="4"/>
  <c r="AN30" i="4" s="1"/>
  <c r="Q52" i="5"/>
  <c r="U52" i="5"/>
  <c r="H34" i="2"/>
  <c r="H38" i="2" s="1"/>
  <c r="H42" i="2" s="1"/>
  <c r="H60" i="2"/>
  <c r="H19" i="3"/>
  <c r="H32" i="3" s="1"/>
  <c r="AB23" i="4"/>
  <c r="AO21" i="4"/>
  <c r="AO23" i="4" s="1"/>
  <c r="O19" i="3"/>
  <c r="C23" i="7"/>
  <c r="C25" i="7" s="1"/>
  <c r="C36" i="7" s="1"/>
  <c r="AL24" i="2"/>
  <c r="AL60" i="2" s="1"/>
  <c r="O60" i="2"/>
  <c r="O34" i="2"/>
  <c r="Z60" i="2"/>
  <c r="AM21" i="3"/>
  <c r="S28" i="3"/>
  <c r="L110" i="3"/>
  <c r="Y35" i="4"/>
  <c r="M19" i="3"/>
  <c r="M60" i="2"/>
  <c r="M34" i="2"/>
  <c r="M38" i="2" s="1"/>
  <c r="M42" i="2" s="1"/>
  <c r="AO29" i="4"/>
  <c r="AA30" i="4"/>
  <c r="AA34" i="4"/>
  <c r="Y19" i="3"/>
  <c r="Y32" i="3" s="1"/>
  <c r="Y60" i="2"/>
  <c r="H47" i="7"/>
  <c r="H9" i="7"/>
  <c r="H48" i="7" s="1"/>
  <c r="P43" i="5"/>
  <c r="V113" i="3"/>
  <c r="AG58" i="3"/>
  <c r="AG79" i="3"/>
  <c r="AC58" i="3"/>
  <c r="AC79" i="3"/>
  <c r="R39" i="5"/>
  <c r="N39" i="5"/>
  <c r="I34" i="2"/>
  <c r="I38" i="2" s="1"/>
  <c r="I42" i="2" s="1"/>
  <c r="I19" i="3"/>
  <c r="I32" i="3" s="1"/>
  <c r="I60" i="2"/>
  <c r="T13" i="3"/>
  <c r="AM8" i="3"/>
  <c r="K113" i="3"/>
  <c r="I23" i="7"/>
  <c r="U60" i="2"/>
  <c r="U34" i="2"/>
  <c r="U19" i="3"/>
  <c r="U32" i="3" s="1"/>
  <c r="J23" i="5"/>
  <c r="V21" i="4"/>
  <c r="V23" i="4" s="1"/>
  <c r="D15" i="7"/>
  <c r="D17" i="7" s="1"/>
  <c r="P110" i="3"/>
  <c r="AK113" i="3"/>
  <c r="R38" i="5"/>
  <c r="N38" i="5"/>
  <c r="N12" i="5"/>
  <c r="AD19" i="3"/>
  <c r="AD32" i="3" s="1"/>
  <c r="AD34" i="2"/>
  <c r="AD38" i="2" s="1"/>
  <c r="AD42" i="2" s="1"/>
  <c r="AD60" i="2"/>
  <c r="AG115" i="3"/>
  <c r="E80" i="3"/>
  <c r="E97" i="3" s="1"/>
  <c r="E99" i="3" s="1"/>
  <c r="E59" i="3"/>
  <c r="E75" i="3" s="1"/>
  <c r="C38" i="2"/>
  <c r="AI34" i="2"/>
  <c r="E38" i="7"/>
  <c r="E44" i="7" s="1"/>
  <c r="AL21" i="3"/>
  <c r="V34" i="4"/>
  <c r="V35" i="4" s="1"/>
  <c r="V30" i="4"/>
  <c r="Z30" i="4"/>
  <c r="F23" i="7"/>
  <c r="F25" i="7" s="1"/>
  <c r="F36" i="7" s="1"/>
  <c r="R19" i="3"/>
  <c r="R32" i="3" s="1"/>
  <c r="R60" i="2"/>
  <c r="R34" i="2"/>
  <c r="N19" i="3"/>
  <c r="N32" i="3" s="1"/>
  <c r="N115" i="3" s="1"/>
  <c r="N60" i="2"/>
  <c r="N34" i="2"/>
  <c r="N38" i="2" s="1"/>
  <c r="N42" i="2" s="1"/>
  <c r="L59" i="3"/>
  <c r="L75" i="3" s="1"/>
  <c r="L80" i="3"/>
  <c r="L97" i="3" s="1"/>
  <c r="L99" i="3" s="1"/>
  <c r="AI19" i="3"/>
  <c r="C32" i="3"/>
  <c r="AI32" i="3" s="1"/>
  <c r="E15" i="7"/>
  <c r="E17" i="7" s="1"/>
  <c r="Q110" i="3"/>
  <c r="Q17" i="3"/>
  <c r="Q111" i="3" s="1"/>
  <c r="AQ29" i="4"/>
  <c r="F5" i="2"/>
  <c r="E34" i="7"/>
  <c r="Q38" i="2"/>
  <c r="Q42" i="2" s="1"/>
  <c r="AO28" i="3"/>
  <c r="AO113" i="3" s="1"/>
  <c r="AA113" i="3"/>
  <c r="L115" i="3"/>
  <c r="U113" i="3"/>
  <c r="AB58" i="3"/>
  <c r="AB79" i="3"/>
  <c r="Y113" i="3"/>
  <c r="R46" i="5"/>
  <c r="N46" i="5"/>
  <c r="N21" i="5"/>
  <c r="Q43" i="5"/>
  <c r="U43" i="5"/>
  <c r="AE30" i="4"/>
  <c r="AR30" i="4"/>
  <c r="W60" i="2"/>
  <c r="W34" i="2"/>
  <c r="AN24" i="2"/>
  <c r="W19" i="3"/>
  <c r="X35" i="4"/>
  <c r="AJ30" i="4"/>
  <c r="AK8" i="3"/>
  <c r="K13" i="3"/>
  <c r="P115" i="3"/>
  <c r="D38" i="7"/>
  <c r="D44" i="7" s="1"/>
  <c r="I50" i="7"/>
  <c r="I17" i="7"/>
  <c r="F80" i="3"/>
  <c r="F97" i="3" s="1"/>
  <c r="F99" i="3" s="1"/>
  <c r="F59" i="3"/>
  <c r="F75" i="3" s="1"/>
  <c r="F41" i="2"/>
  <c r="AK29" i="4"/>
  <c r="AK30" i="4" s="1"/>
  <c r="K30" i="4"/>
  <c r="H23" i="7"/>
  <c r="T60" i="2"/>
  <c r="T34" i="2"/>
  <c r="T19" i="3"/>
  <c r="T32" i="3" s="1"/>
  <c r="AE35" i="4"/>
  <c r="G60" i="2"/>
  <c r="G34" i="2"/>
  <c r="AJ24" i="2"/>
  <c r="AJ60" i="2" s="1"/>
  <c r="G19" i="3"/>
  <c r="G30" i="4"/>
  <c r="AJ8" i="3"/>
  <c r="G13" i="3"/>
  <c r="AC19" i="3"/>
  <c r="AC60" i="2"/>
  <c r="AB115" i="3"/>
  <c r="U110" i="3"/>
  <c r="AM58" i="2"/>
  <c r="F34" i="7" l="1"/>
  <c r="R38" i="2"/>
  <c r="R42" i="2" s="1"/>
  <c r="M32" i="3"/>
  <c r="AK19" i="3"/>
  <c r="J56" i="7"/>
  <c r="J25" i="7"/>
  <c r="AA99" i="3"/>
  <c r="AO99" i="3" s="1"/>
  <c r="AO97" i="3"/>
  <c r="G5" i="2"/>
  <c r="H5" i="2" s="1"/>
  <c r="I5" i="2" s="1"/>
  <c r="J5" i="2" s="1"/>
  <c r="K5" i="2" s="1"/>
  <c r="L5" i="2" s="1"/>
  <c r="M5" i="2" s="1"/>
  <c r="N5" i="2" s="1"/>
  <c r="O5" i="2" s="1"/>
  <c r="P5" i="2" s="1"/>
  <c r="Q5" i="2" s="1"/>
  <c r="R5" i="2" s="1"/>
  <c r="S5" i="2" s="1"/>
  <c r="T5" i="2" s="1"/>
  <c r="U5" i="2" s="1"/>
  <c r="AQ32" i="2" s="1"/>
  <c r="AR42" i="2"/>
  <c r="AR23" i="2"/>
  <c r="AQ23" i="2"/>
  <c r="AQ29" i="2"/>
  <c r="AR36" i="2"/>
  <c r="AQ42" i="2"/>
  <c r="AR27" i="2"/>
  <c r="AR44" i="2"/>
  <c r="AK34" i="2"/>
  <c r="AF58" i="3"/>
  <c r="AF79" i="3"/>
  <c r="AK38" i="2"/>
  <c r="K42" i="2"/>
  <c r="C15" i="7"/>
  <c r="O110" i="3"/>
  <c r="AL13" i="3"/>
  <c r="AL110" i="3" s="1"/>
  <c r="P17" i="3"/>
  <c r="P111" i="3" s="1"/>
  <c r="S110" i="3"/>
  <c r="S111" i="3"/>
  <c r="AC32" i="3"/>
  <c r="AO19" i="3"/>
  <c r="AO32" i="3" s="1"/>
  <c r="AI38" i="2"/>
  <c r="C42" i="2"/>
  <c r="AR9" i="2"/>
  <c r="AM28" i="3"/>
  <c r="AM113" i="3" s="1"/>
  <c r="S113" i="3"/>
  <c r="X115" i="3"/>
  <c r="AK13" i="3"/>
  <c r="K110" i="3"/>
  <c r="G34" i="7"/>
  <c r="S38" i="2"/>
  <c r="AM34" i="2"/>
  <c r="R115" i="3"/>
  <c r="F38" i="7"/>
  <c r="F44" i="7" s="1"/>
  <c r="Q59" i="3"/>
  <c r="Q75" i="3" s="1"/>
  <c r="Q80" i="3"/>
  <c r="Q97" i="3" s="1"/>
  <c r="Q99" i="3" s="1"/>
  <c r="Q44" i="2"/>
  <c r="H25" i="7"/>
  <c r="H56" i="7"/>
  <c r="I59" i="3"/>
  <c r="I75" i="3" s="1"/>
  <c r="I80" i="3"/>
  <c r="I97" i="3" s="1"/>
  <c r="I99" i="3" s="1"/>
  <c r="H59" i="3"/>
  <c r="H75" i="3" s="1"/>
  <c r="H80" i="3"/>
  <c r="H97" i="3" s="1"/>
  <c r="H99" i="3" s="1"/>
  <c r="W113" i="3"/>
  <c r="AL30" i="4"/>
  <c r="AD59" i="3"/>
  <c r="AD44" i="2"/>
  <c r="C34" i="7"/>
  <c r="O38" i="2"/>
  <c r="AL34" i="2"/>
  <c r="AN113" i="3"/>
  <c r="AM60" i="2"/>
  <c r="AM34" i="4"/>
  <c r="AM35" i="4" s="1"/>
  <c r="T115" i="3"/>
  <c r="H38" i="7"/>
  <c r="AJ19" i="3"/>
  <c r="G32" i="3"/>
  <c r="AJ32" i="3" s="1"/>
  <c r="U115" i="3"/>
  <c r="I38" i="7"/>
  <c r="G25" i="7"/>
  <c r="G56" i="7"/>
  <c r="G110" i="3"/>
  <c r="AJ13" i="3"/>
  <c r="AJ110" i="3" s="1"/>
  <c r="N50" i="5"/>
  <c r="Z21" i="4"/>
  <c r="R50" i="5"/>
  <c r="N23" i="5"/>
  <c r="I34" i="7"/>
  <c r="U38" i="2"/>
  <c r="U42" i="2" s="1"/>
  <c r="AM19" i="3"/>
  <c r="S32" i="3"/>
  <c r="N41" i="5"/>
  <c r="N14" i="5"/>
  <c r="R41" i="5"/>
  <c r="W32" i="3"/>
  <c r="AN19" i="3"/>
  <c r="AE59" i="3"/>
  <c r="AE75" i="3" s="1"/>
  <c r="AE115" i="3" s="1"/>
  <c r="AE44" i="2"/>
  <c r="J102" i="3"/>
  <c r="J99" i="3"/>
  <c r="J103" i="3" s="1"/>
  <c r="M59" i="3"/>
  <c r="M75" i="3" s="1"/>
  <c r="M80" i="3"/>
  <c r="M97" i="3" s="1"/>
  <c r="M99" i="3" s="1"/>
  <c r="AR32" i="2"/>
  <c r="AQ30" i="2"/>
  <c r="T110" i="3"/>
  <c r="H15" i="7"/>
  <c r="AN60" i="2"/>
  <c r="AO60" i="2"/>
  <c r="I25" i="7"/>
  <c r="I56" i="7"/>
  <c r="O32" i="3"/>
  <c r="AL19" i="3"/>
  <c r="AN34" i="4"/>
  <c r="W35" i="4"/>
  <c r="P59" i="3"/>
  <c r="P75" i="3" s="1"/>
  <c r="P80" i="3"/>
  <c r="P97" i="3" s="1"/>
  <c r="P99" i="3" s="1"/>
  <c r="P44" i="2"/>
  <c r="G5" i="3"/>
  <c r="Z34" i="2"/>
  <c r="Z38" i="2" s="1"/>
  <c r="Z42" i="2" s="1"/>
  <c r="AN34" i="2"/>
  <c r="W38" i="2"/>
  <c r="AQ20" i="2"/>
  <c r="AO34" i="4"/>
  <c r="AO35" i="4" s="1"/>
  <c r="AQ34" i="4"/>
  <c r="AR35" i="4" s="1"/>
  <c r="H34" i="7"/>
  <c r="T38" i="2"/>
  <c r="T42" i="2" s="1"/>
  <c r="AJ34" i="2"/>
  <c r="G38" i="2"/>
  <c r="J34" i="7"/>
  <c r="V38" i="2"/>
  <c r="V42" i="2" s="1"/>
  <c r="I51" i="7"/>
  <c r="N59" i="3"/>
  <c r="N75" i="3" s="1"/>
  <c r="N80" i="3"/>
  <c r="N97" i="3" s="1"/>
  <c r="N99" i="3" s="1"/>
  <c r="AO30" i="4"/>
  <c r="J38" i="7"/>
  <c r="V115" i="3"/>
  <c r="AK60" i="2"/>
  <c r="C59" i="3" l="1"/>
  <c r="C80" i="3"/>
  <c r="AI42" i="2"/>
  <c r="AI44" i="2" s="1"/>
  <c r="AR13" i="2"/>
  <c r="AR43" i="2"/>
  <c r="U80" i="3"/>
  <c r="U97" i="3" s="1"/>
  <c r="U99" i="3" s="1"/>
  <c r="U59" i="3"/>
  <c r="U75" i="3" s="1"/>
  <c r="Y115" i="3" s="1"/>
  <c r="U44" i="2"/>
  <c r="AQ12" i="2"/>
  <c r="AQ34" i="2"/>
  <c r="AJ38" i="2"/>
  <c r="G42" i="2"/>
  <c r="Z23" i="4"/>
  <c r="AQ23" i="4" s="1"/>
  <c r="AQ21" i="4"/>
  <c r="AN21" i="4"/>
  <c r="AN23" i="4" s="1"/>
  <c r="AR38" i="2"/>
  <c r="AQ19" i="2"/>
  <c r="AR37" i="2"/>
  <c r="AN35" i="4"/>
  <c r="AQ38" i="2"/>
  <c r="AQ43" i="2"/>
  <c r="AR39" i="2"/>
  <c r="AE58" i="3"/>
  <c r="AE79" i="3"/>
  <c r="O42" i="2"/>
  <c r="AL38" i="2"/>
  <c r="AQ37" i="2"/>
  <c r="AR33" i="2"/>
  <c r="AR31" i="2"/>
  <c r="H59" i="7"/>
  <c r="H44" i="7"/>
  <c r="H60" i="7" s="1"/>
  <c r="H5" i="3"/>
  <c r="AQ21" i="2"/>
  <c r="AR17" i="2"/>
  <c r="AQ22" i="2"/>
  <c r="J59" i="7"/>
  <c r="J44" i="7"/>
  <c r="J60" i="7" s="1"/>
  <c r="W42" i="2"/>
  <c r="AN38" i="2"/>
  <c r="O115" i="3"/>
  <c r="AL32" i="3"/>
  <c r="C38" i="7"/>
  <c r="C44" i="7" s="1"/>
  <c r="Z59" i="3"/>
  <c r="Z75" i="3" s="1"/>
  <c r="Z80" i="3"/>
  <c r="Z97" i="3" s="1"/>
  <c r="Z99" i="3" s="1"/>
  <c r="Z44" i="2"/>
  <c r="I36" i="7"/>
  <c r="I57" i="7"/>
  <c r="AN32" i="3"/>
  <c r="AN115" i="3" s="1"/>
  <c r="W115" i="3"/>
  <c r="AD75" i="3"/>
  <c r="AD115" i="3" s="1"/>
  <c r="AO59" i="3"/>
  <c r="AO75" i="3" s="1"/>
  <c r="S42" i="2"/>
  <c r="AM38" i="2"/>
  <c r="AR11" i="2"/>
  <c r="AR56" i="2" s="1"/>
  <c r="AQ11" i="2"/>
  <c r="AQ14" i="2"/>
  <c r="AQ17" i="2"/>
  <c r="AR21" i="2"/>
  <c r="J57" i="7"/>
  <c r="J36" i="7"/>
  <c r="AR14" i="2"/>
  <c r="AR58" i="2" s="1"/>
  <c r="G36" i="7"/>
  <c r="G57" i="7"/>
  <c r="I59" i="7"/>
  <c r="I44" i="7"/>
  <c r="I60" i="7" s="1"/>
  <c r="K59" i="3"/>
  <c r="K80" i="3"/>
  <c r="AK42" i="2"/>
  <c r="AK44" i="2" s="1"/>
  <c r="AR29" i="2"/>
  <c r="AQ27" i="2"/>
  <c r="C17" i="7"/>
  <c r="G51" i="7" s="1"/>
  <c r="G50" i="7"/>
  <c r="N43" i="5"/>
  <c r="R43" i="5"/>
  <c r="V80" i="3"/>
  <c r="V97" i="3" s="1"/>
  <c r="V99" i="3" s="1"/>
  <c r="V59" i="3"/>
  <c r="V75" i="3" s="1"/>
  <c r="V44" i="2"/>
  <c r="AQ9" i="2"/>
  <c r="AR55" i="2" s="1"/>
  <c r="AK110" i="3"/>
  <c r="AR34" i="2"/>
  <c r="AQ36" i="2"/>
  <c r="N52" i="5"/>
  <c r="R52" i="5"/>
  <c r="AR30" i="2"/>
  <c r="AQ28" i="2"/>
  <c r="AR20" i="2"/>
  <c r="AR28" i="2"/>
  <c r="AQ33" i="2"/>
  <c r="AQ24" i="2"/>
  <c r="AR19" i="2"/>
  <c r="M115" i="3"/>
  <c r="Q115" i="3"/>
  <c r="AK32" i="3"/>
  <c r="AK115" i="3" s="1"/>
  <c r="AR22" i="2"/>
  <c r="H17" i="7"/>
  <c r="H51" i="7" s="1"/>
  <c r="H50" i="7"/>
  <c r="S115" i="3"/>
  <c r="G38" i="7"/>
  <c r="AM32" i="3"/>
  <c r="AM115" i="3" s="1"/>
  <c r="AQ13" i="2"/>
  <c r="AQ44" i="2"/>
  <c r="R59" i="3"/>
  <c r="R75" i="3" s="1"/>
  <c r="R80" i="3"/>
  <c r="R97" i="3" s="1"/>
  <c r="R99" i="3" s="1"/>
  <c r="R44" i="2"/>
  <c r="T59" i="3"/>
  <c r="T75" i="3" s="1"/>
  <c r="T80" i="3"/>
  <c r="T97" i="3" s="1"/>
  <c r="T99" i="3" s="1"/>
  <c r="T44" i="2"/>
  <c r="H36" i="7"/>
  <c r="H57" i="7"/>
  <c r="AR12" i="2"/>
  <c r="AR57" i="2" s="1"/>
  <c r="AR24" i="2"/>
  <c r="AQ31" i="2"/>
  <c r="AQ39" i="2"/>
  <c r="S59" i="3" l="1"/>
  <c r="S80" i="3"/>
  <c r="S44" i="2"/>
  <c r="AM42" i="2"/>
  <c r="AM44" i="2" s="1"/>
  <c r="W80" i="3"/>
  <c r="AN42" i="2"/>
  <c r="AN44" i="2" s="1"/>
  <c r="W59" i="3"/>
  <c r="W44" i="2"/>
  <c r="O59" i="3"/>
  <c r="O80" i="3"/>
  <c r="O44" i="2"/>
  <c r="AL42" i="2"/>
  <c r="AL44" i="2" s="1"/>
  <c r="AJ42" i="2"/>
  <c r="AJ44" i="2" s="1"/>
  <c r="G80" i="3"/>
  <c r="G59" i="3"/>
  <c r="Z115" i="3"/>
  <c r="AO115" i="3"/>
  <c r="AK59" i="3"/>
  <c r="K75" i="3"/>
  <c r="AK75" i="3" s="1"/>
  <c r="AR60" i="2"/>
  <c r="I5" i="3"/>
  <c r="G59" i="7"/>
  <c r="G44" i="7"/>
  <c r="G60" i="7" s="1"/>
  <c r="AL115" i="3"/>
  <c r="AI80" i="3"/>
  <c r="AI97" i="3" s="1"/>
  <c r="AI99" i="3" s="1"/>
  <c r="C97" i="3"/>
  <c r="C99" i="3" s="1"/>
  <c r="AI59" i="3"/>
  <c r="C75" i="3"/>
  <c r="AI75" i="3" s="1"/>
  <c r="K97" i="3"/>
  <c r="AK80" i="3"/>
  <c r="AL80" i="3" l="1"/>
  <c r="O97" i="3"/>
  <c r="O75" i="3"/>
  <c r="AL75" i="3" s="1"/>
  <c r="AL59" i="3"/>
  <c r="W75" i="3"/>
  <c r="AN75" i="3" s="1"/>
  <c r="AN59" i="3"/>
  <c r="AJ59" i="3"/>
  <c r="G75" i="3"/>
  <c r="AJ75" i="3" s="1"/>
  <c r="J5" i="3"/>
  <c r="AN80" i="3"/>
  <c r="W97" i="3"/>
  <c r="G97" i="3"/>
  <c r="AJ80" i="3"/>
  <c r="AM80" i="3"/>
  <c r="S97" i="3"/>
  <c r="S75" i="3"/>
  <c r="AM75" i="3" s="1"/>
  <c r="AM59" i="3"/>
  <c r="K99" i="3"/>
  <c r="AK99" i="3" s="1"/>
  <c r="AK97" i="3"/>
  <c r="G99" i="3" l="1"/>
  <c r="AJ99" i="3" s="1"/>
  <c r="AJ97" i="3"/>
  <c r="AM97" i="3"/>
  <c r="S99" i="3"/>
  <c r="AM99" i="3" s="1"/>
  <c r="K5" i="3"/>
  <c r="AL97" i="3"/>
  <c r="O99" i="3"/>
  <c r="AL99" i="3" s="1"/>
  <c r="AN97" i="3"/>
  <c r="AN99" i="3" s="1"/>
  <c r="W99" i="3"/>
  <c r="L5" i="3" l="1"/>
  <c r="M5" i="3" l="1"/>
  <c r="N5" i="3" l="1"/>
  <c r="O5" i="3" s="1"/>
  <c r="P5" i="3" s="1"/>
  <c r="Q5" i="3" s="1"/>
  <c r="R5" i="3" s="1"/>
  <c r="S5" i="3" s="1"/>
  <c r="T5" i="3" s="1"/>
  <c r="U5" i="3" s="1"/>
  <c r="AQ65" i="3"/>
  <c r="AR42" i="3" l="1"/>
  <c r="AQ95" i="3"/>
  <c r="AR19" i="3"/>
  <c r="AR23" i="3"/>
  <c r="AQ52" i="3"/>
  <c r="AR96" i="3"/>
  <c r="AR28" i="3"/>
  <c r="AQ48" i="3"/>
  <c r="AR63" i="3"/>
  <c r="AQ83" i="3"/>
  <c r="AQ91" i="3"/>
  <c r="AR21" i="3"/>
  <c r="AQ51" i="3"/>
  <c r="AR34" i="3"/>
  <c r="AQ43" i="3"/>
  <c r="AR99" i="3"/>
  <c r="AR11" i="3"/>
  <c r="AR65" i="3"/>
  <c r="AR58" i="3"/>
  <c r="AQ70" i="3"/>
  <c r="AQ57" i="3"/>
  <c r="AQ58" i="3"/>
  <c r="AQ79" i="3"/>
  <c r="AR80" i="3"/>
  <c r="AR90" i="3"/>
  <c r="AR57" i="3"/>
  <c r="AR83" i="3"/>
  <c r="AR88" i="3"/>
  <c r="AR91" i="3"/>
  <c r="AR97" i="3"/>
  <c r="AQ84" i="3"/>
  <c r="AQ98" i="3"/>
  <c r="AR48" i="3"/>
  <c r="AR94" i="3"/>
  <c r="AQ47" i="3"/>
  <c r="AR38" i="3"/>
  <c r="AQ85" i="3"/>
  <c r="AQ78" i="3"/>
  <c r="AR32" i="3"/>
  <c r="AR27" i="3"/>
  <c r="AQ68" i="3"/>
  <c r="AQ44" i="3"/>
  <c r="AQ63" i="3"/>
  <c r="AQ97" i="3"/>
  <c r="AR68" i="3"/>
  <c r="AQ49" i="3"/>
  <c r="AQ80" i="3"/>
  <c r="AQ22" i="3"/>
  <c r="AQ99" i="3"/>
  <c r="AR73" i="3"/>
  <c r="AR84" i="3"/>
  <c r="AQ73" i="3"/>
  <c r="AQ36" i="3"/>
  <c r="AR49" i="3"/>
  <c r="AQ28" i="3"/>
  <c r="AR46" i="3"/>
  <c r="AQ21" i="3"/>
  <c r="AQ27" i="3"/>
  <c r="AR47" i="3"/>
  <c r="AQ66" i="3"/>
  <c r="AQ35" i="3"/>
  <c r="AR70" i="3"/>
  <c r="AR74" i="3"/>
  <c r="AR10" i="3"/>
  <c r="AQ69" i="3"/>
  <c r="AQ37" i="3"/>
  <c r="AQ88" i="3"/>
  <c r="AQ89" i="3"/>
  <c r="AQ32" i="3"/>
  <c r="AQ87" i="3"/>
  <c r="AR79" i="3"/>
  <c r="AR8" i="3"/>
  <c r="AQ59" i="3"/>
  <c r="AQ42" i="3"/>
  <c r="AQ19" i="3"/>
  <c r="AR25" i="3"/>
  <c r="AR59" i="3"/>
  <c r="AR78" i="3"/>
  <c r="AQ90" i="3"/>
  <c r="AQ75" i="3"/>
  <c r="AR41" i="3"/>
  <c r="AR67" i="3"/>
  <c r="AQ62" i="3"/>
  <c r="AQ10" i="3"/>
  <c r="AQ34" i="3"/>
  <c r="AR35" i="3"/>
  <c r="AR43" i="3"/>
  <c r="AR75" i="3"/>
  <c r="AR62" i="3"/>
  <c r="AR95" i="3"/>
  <c r="AR85" i="3"/>
  <c r="AR44" i="3"/>
  <c r="AQ94" i="3"/>
  <c r="AR89" i="3"/>
  <c r="AR40" i="3"/>
  <c r="AQ67" i="3"/>
  <c r="AQ46" i="3"/>
  <c r="AR51" i="3"/>
  <c r="AQ8" i="3"/>
  <c r="AR30" i="3"/>
  <c r="AR52" i="3"/>
  <c r="AR87" i="3"/>
  <c r="AR22" i="3"/>
  <c r="AR24" i="3"/>
  <c r="AQ23" i="3"/>
  <c r="AQ96" i="3"/>
  <c r="AQ74" i="3"/>
  <c r="AQ40" i="3"/>
  <c r="AR98" i="3"/>
  <c r="AR69" i="3"/>
  <c r="AQ30" i="3"/>
  <c r="AQ41" i="3"/>
  <c r="AR66" i="3"/>
  <c r="AR36" i="3"/>
  <c r="AQ24" i="3"/>
  <c r="AQ11" i="3"/>
  <c r="AQ25" i="3"/>
  <c r="AR37" i="3"/>
  <c r="AQ38" i="3"/>
  <c r="AR115" i="3" l="1"/>
  <c r="AR113" i="3"/>
</calcChain>
</file>

<file path=xl/sharedStrings.xml><?xml version="1.0" encoding="utf-8"?>
<sst xmlns="http://schemas.openxmlformats.org/spreadsheetml/2006/main" count="546" uniqueCount="202">
  <si>
    <t xml:space="preserve">Block, Inc. </t>
  </si>
  <si>
    <t>Historical financials as of Q3 2022</t>
  </si>
  <si>
    <t>Blue numbers</t>
  </si>
  <si>
    <t>Hardcoded historical financials</t>
  </si>
  <si>
    <t>Shaded grey</t>
  </si>
  <si>
    <t>Historical financial metrics items that are no longer disclosed in our financials</t>
  </si>
  <si>
    <t>The information contained in this file speaks only as of the particular date or dates included in the accompanying pages. Block, Inc. (the "Company") does not undertake an obligation to, and disclaims any duty to, update any of the information provided.</t>
  </si>
  <si>
    <t>The information contained in this file contains certain financial and other information reproduced or derived from more comprehensive information contained in our quarterly shareholders letters and periodic reports and other filings with the Securities and Exchange Commission (SEC). The information contained in this file is unaudited unless otherwise noted or accompanied by an audit opinion and is not intended as a substitute for, and should be read in the context of, the more comprehensive information contained in these other documents. In the event of any conflict, the information contained in our quarterly shareholders letters and our periodic reports and filings with the SEC shall take precedence. The information contained in this file speaks only as of the particular date or dates included in the accompanying pages. The Company does not undertake an obligation to, and disclaims any duty to, update any of the information provided.</t>
  </si>
  <si>
    <t>The file also contains certain non-GAAP financial measures. The Company uses non-GAAP financial measures, among other financial measures, to evaluate its operating performance. Management believes that excluding certain items that are not comparable from period to period can help investors compare operating performance between two periods. These non-GAAP financial measures should not be considered in isolation from, or as a substitute for, financial information prepared in accordance with GAAP. Other companies, including companies in our industry, may calculate the non-GAAP financial measures differently or not at all, which reduces their usefulness as comparative measures. Definitions for each non-GAAP financial measure are available in the shareholder letter for the corresponding periods.</t>
  </si>
  <si>
    <t>Block, Inc.</t>
  </si>
  <si>
    <t>Condensed Consolidated Statements of Operations</t>
  </si>
  <si>
    <t>(In thousands, except for per share amounts)</t>
  </si>
  <si>
    <t>(Unaudited, except for full year data)</t>
  </si>
  <si>
    <t>Three months ended</t>
  </si>
  <si>
    <t>Full year ended</t>
  </si>
  <si>
    <t>Trailing twelve months</t>
  </si>
  <si>
    <t>Mar 31,</t>
  </si>
  <si>
    <t>June 30,</t>
  </si>
  <si>
    <t>Sep 30,</t>
  </si>
  <si>
    <t>Dec 31,</t>
  </si>
  <si>
    <t>Revenue</t>
  </si>
  <si>
    <t xml:space="preserve">     Transaction-based revenue</t>
  </si>
  <si>
    <t xml:space="preserve">     Starbucks transaction-based revenue</t>
  </si>
  <si>
    <t xml:space="preserve">     Subscription and services-based revenue</t>
  </si>
  <si>
    <t xml:space="preserve">     Hardware revenue</t>
  </si>
  <si>
    <t xml:space="preserve">     Bitcoin revenue</t>
  </si>
  <si>
    <t xml:space="preserve">          Total net revenue</t>
  </si>
  <si>
    <t>Cost of revenue</t>
  </si>
  <si>
    <t xml:space="preserve">     Transaction-based costs</t>
  </si>
  <si>
    <t xml:space="preserve">     Starbucks transaction-based costs</t>
  </si>
  <si>
    <t xml:space="preserve">     Subscription and services-based costs</t>
  </si>
  <si>
    <t xml:space="preserve">     Hardware costs</t>
  </si>
  <si>
    <t xml:space="preserve">     Bitcoin costs</t>
  </si>
  <si>
    <t xml:space="preserve">     Amortization of acquired technology assets(1)</t>
  </si>
  <si>
    <t xml:space="preserve">          Total cost of revenue</t>
  </si>
  <si>
    <t xml:space="preserve">          Total gross profit</t>
  </si>
  <si>
    <t>Operating expenses</t>
  </si>
  <si>
    <t xml:space="preserve">     Product development</t>
  </si>
  <si>
    <t xml:space="preserve">     Sales and marketing</t>
  </si>
  <si>
    <t xml:space="preserve">     General and administrative</t>
  </si>
  <si>
    <t xml:space="preserve">     Transaction and loan losses</t>
  </si>
  <si>
    <t xml:space="preserve">     Bitcoin impairment losses</t>
  </si>
  <si>
    <t xml:space="preserve">     Amortization of customer and other acquired intangible assets(2)</t>
  </si>
  <si>
    <t xml:space="preserve">          Total operating expenses</t>
  </si>
  <si>
    <t xml:space="preserve">          Operating income (loss)</t>
  </si>
  <si>
    <t>Gain on sale of asset group</t>
  </si>
  <si>
    <t>Interest (income) expense, net</t>
  </si>
  <si>
    <t>Other (income) expense, net</t>
  </si>
  <si>
    <t xml:space="preserve">          Income (loss) before income tax</t>
  </si>
  <si>
    <t>Provision (benefit) for income taxes</t>
  </si>
  <si>
    <t>Deemed dividend on Series E preferred stock</t>
  </si>
  <si>
    <t xml:space="preserve">          Net income (loss) to common stockholders</t>
  </si>
  <si>
    <t xml:space="preserve">          Net income (loss)</t>
  </si>
  <si>
    <t>Net income (loss) attributable to noncontrolling interests</t>
  </si>
  <si>
    <t xml:space="preserve">          Net income (loss) attributable to common stockholders</t>
  </si>
  <si>
    <t>Net income (loss) per share attributable to common stockholders</t>
  </si>
  <si>
    <t xml:space="preserve">    Basic</t>
  </si>
  <si>
    <t xml:space="preserve">    Diluted</t>
  </si>
  <si>
    <t>Weighted-average shares used to compute net income (loss) per share attributable to common stockholders</t>
  </si>
  <si>
    <t>Year-over-year growth metrics</t>
  </si>
  <si>
    <t>Transaction-based revenue</t>
  </si>
  <si>
    <t>Subscription and services-based revenue</t>
  </si>
  <si>
    <t>Hardware revenue</t>
  </si>
  <si>
    <t>Total net revenue</t>
  </si>
  <si>
    <t>Total gross profit</t>
  </si>
  <si>
    <t>(1) Beginning in the first quarter of 2019, we aggregated amortization of acquired technology assets within other cost of revenue line items due to immateriality. Beginning in the second quarter of 2022, the cost of revenue associated with acquired technology assets was deemed material and separated out into its own line item.</t>
  </si>
  <si>
    <t>(2) Beginning in the first quarter of 2019, we aggregated amortization of customer and other acquired intangible assets within other operating expense line items due to immateriality. Beginning in the second quarter of 2022, the operating expense associated with customer and other acquired intangible assets was deemed material and separated out into its own line item.</t>
  </si>
  <si>
    <t>Non-GAAP Disclosures</t>
  </si>
  <si>
    <t>Total net revenue, in accordance with GAAP</t>
  </si>
  <si>
    <t xml:space="preserve">     Deferred revenue adj. related to purchase accounting</t>
  </si>
  <si>
    <t xml:space="preserve">          Adjusted Revenue(1)</t>
  </si>
  <si>
    <t xml:space="preserve">     Revenue from Zesty and Weebly</t>
  </si>
  <si>
    <t xml:space="preserve">          Adjusted Revenue (excl. Weebly and Zesty)</t>
  </si>
  <si>
    <t>Gross profit, in accordance with GAAP</t>
  </si>
  <si>
    <t>Operating expenses, in accordance with GAAP</t>
  </si>
  <si>
    <t xml:space="preserve">     Share-based compensation</t>
  </si>
  <si>
    <t xml:space="preserve">     Depreciation and amortization</t>
  </si>
  <si>
    <t xml:space="preserve">     Acquisition related, integration and other costs</t>
  </si>
  <si>
    <t xml:space="preserve">     Litigation settlement expense</t>
  </si>
  <si>
    <t xml:space="preserve">     Loss (gain) on disposal of property and equipment</t>
  </si>
  <si>
    <t xml:space="preserve">          Non-GAAP operating expenses</t>
  </si>
  <si>
    <t xml:space="preserve">     Other adjustments(2)</t>
  </si>
  <si>
    <t xml:space="preserve">          Adjusted EBITDA</t>
  </si>
  <si>
    <t>GAAP product development</t>
  </si>
  <si>
    <t xml:space="preserve">     Loss (gain) on disposal of property equipment</t>
  </si>
  <si>
    <t xml:space="preserve">          Non-GAAP product development</t>
  </si>
  <si>
    <t>GAAP sales and marketing</t>
  </si>
  <si>
    <t xml:space="preserve">          Non-GAAP sales and marketing</t>
  </si>
  <si>
    <t>GAAP general and administrative</t>
  </si>
  <si>
    <t xml:space="preserve">          Non-GAAP general and administrative</t>
  </si>
  <si>
    <t>Adjusted EBITDA reconciliation</t>
  </si>
  <si>
    <t xml:space="preserve">     Net income (loss) attributable to noncontrolling interests</t>
  </si>
  <si>
    <t xml:space="preserve">     Net income (loss) attributable to common stockholders</t>
  </si>
  <si>
    <t xml:space="preserve">     GAAP net income (loss)</t>
  </si>
  <si>
    <t xml:space="preserve">     Share-based compensation expense</t>
  </si>
  <si>
    <t xml:space="preserve">     Interest expense, net</t>
  </si>
  <si>
    <t xml:space="preserve">     Other expense (income), net</t>
  </si>
  <si>
    <t xml:space="preserve">     Provision (benefit) for income taxes</t>
  </si>
  <si>
    <t xml:space="preserve">     Impairment of intangible assets</t>
  </si>
  <si>
    <t xml:space="preserve">     Gain on sale of asset group</t>
  </si>
  <si>
    <t xml:space="preserve">     Acquired deferred revenue adjustment</t>
  </si>
  <si>
    <t xml:space="preserve">     Acquired deferred costs adjustment</t>
  </si>
  <si>
    <t xml:space="preserve">Adjusted Net Income reconciliation </t>
  </si>
  <si>
    <t xml:space="preserve">     Amortization of intangible assets</t>
  </si>
  <si>
    <t xml:space="preserve">     Amortization of debt discount and issuance costs</t>
  </si>
  <si>
    <t xml:space="preserve">     Loss (gain) on revaluation of equity investment</t>
  </si>
  <si>
    <t xml:space="preserve">     Loss on extinguishment of long-term debt</t>
  </si>
  <si>
    <t xml:space="preserve">     Acquired deferred cost adjustment</t>
  </si>
  <si>
    <t xml:space="preserve">     Tax effect of non-GAAP net income adjustments</t>
  </si>
  <si>
    <t xml:space="preserve">          Adjusted Net Income - basic</t>
  </si>
  <si>
    <t xml:space="preserve">     Cash interest expense on convertible notes</t>
  </si>
  <si>
    <t xml:space="preserve">          Adjusted Net Income - diluted</t>
  </si>
  <si>
    <t>Adjusted Net Income (loss) per share:</t>
  </si>
  <si>
    <t xml:space="preserve">     Basic</t>
  </si>
  <si>
    <t xml:space="preserve">     Diluted</t>
  </si>
  <si>
    <t>Shares outstanding</t>
  </si>
  <si>
    <t>Adjusted Revenue</t>
  </si>
  <si>
    <t xml:space="preserve">Adjusted Revenue (excl. Weebly and Zesty) </t>
  </si>
  <si>
    <t>Non-GAAP operating expenses</t>
  </si>
  <si>
    <t>Adjusted EBITDA</t>
  </si>
  <si>
    <t>NM</t>
  </si>
  <si>
    <t>NA</t>
  </si>
  <si>
    <t>(1) We discontinued the use of Adjusted Revenue in the third quarter of 2019, following receipt of a comment letter from and discussions with the SEC.</t>
  </si>
  <si>
    <t>(2) Other adjustments primarily includes Starbucks in 2015, share-based compensation related to cost of revenue, depreciation and amortization related to cost of revenue, acquired deferred revenue adjustments, acquired deferred cost adjustments, and other immaterial adjustments.</t>
  </si>
  <si>
    <t>Operating Metrics</t>
  </si>
  <si>
    <t>Trailing twelve months ended</t>
  </si>
  <si>
    <t>Gross payment volume (GPV)</t>
  </si>
  <si>
    <t>YoY Growth Rate</t>
  </si>
  <si>
    <t>GPV mix by Seller</t>
  </si>
  <si>
    <t xml:space="preserve">    Micro (&lt;$125K GPV)</t>
  </si>
  <si>
    <t xml:space="preserve">    SMB ($125K-$500K GPV)</t>
  </si>
  <si>
    <t xml:space="preserve">    Mid-market (&gt;$500K GPV)</t>
  </si>
  <si>
    <t xml:space="preserve">    Larger Sellers (&gt;$125K GPV)</t>
  </si>
  <si>
    <t>PPP loan forgiveness revenue and gross profit</t>
  </si>
  <si>
    <t>Total Cash App revenue</t>
  </si>
  <si>
    <t>Bitcoin revenue</t>
  </si>
  <si>
    <t>Total Cash App revenue ex-bitcoin</t>
  </si>
  <si>
    <t>Sales and marketing, in accordance with GAAP</t>
  </si>
  <si>
    <t xml:space="preserve">     Cash App marketing costs</t>
  </si>
  <si>
    <t xml:space="preserve">     YoY Growth</t>
  </si>
  <si>
    <t>Other sales and marketing expenses(1)</t>
  </si>
  <si>
    <t xml:space="preserve">     Caviar sales and marketing costs</t>
  </si>
  <si>
    <t xml:space="preserve">    Sales and marketing excluding Cash App marketing costs and Caviar sales and marketing costs(1)</t>
  </si>
  <si>
    <t xml:space="preserve">Note: We define GPV as the total dollar amount of all card payments processed by sellers using Square, net of refunds, and ACH transfers. Additionally, GPV includes Cash App Business GPV, which is comprised of Cash App activity related to peer-to-peer transactions received by business accounts, Cash App Pay, and peer-to-peer payments sent from a credit card. GPV does not include BNPL transactions. GPV excludes card payments processed for Starbucks. </t>
  </si>
  <si>
    <t>Note: On January 31, 2022, we completed our acquisition of Afterpay, a global “buy now, pay later” (BNPL) platform. Afterpay began contributing to our results in February 2022. We recognize Afterpay revenue as subscription and services-based revenue and Afterpay gross profit as subscription and services-based gross profit, and have allocated 50% of Afterpay revenue and gross profit to each of Square and Cash App. Revenue from the BNPL platform includes fees generated from consumer receivables, late fees, and certain affiliate and advertising fees from the platform.</t>
  </si>
  <si>
    <t xml:space="preserve">(1) Other sales and marketing expenses include advertising, personnel, and other costs. </t>
  </si>
  <si>
    <t>Beginning in Q4 2020, Cash App marketing costs include referrals. Therefore, Cash App marketing costs beginning in Q4 2020 are not directly comparable to prior periods and the year-over-year growth rates will differ.</t>
  </si>
  <si>
    <t>Segment Information</t>
  </si>
  <si>
    <t>Year ended</t>
  </si>
  <si>
    <t>March 31,</t>
  </si>
  <si>
    <t>Square ecosystem</t>
  </si>
  <si>
    <t xml:space="preserve">     Gross profit</t>
  </si>
  <si>
    <t>Cash App ecosystem</t>
  </si>
  <si>
    <t xml:space="preserve">     Subscriptions and services-based revenue</t>
  </si>
  <si>
    <t>Corporate and other(1)</t>
  </si>
  <si>
    <t>Year-over-year growth</t>
  </si>
  <si>
    <t>Cost of goods sold</t>
  </si>
  <si>
    <t>Gross profit</t>
  </si>
  <si>
    <t>Note: Numbers for the six months and three months ended June 30, 2019 exclude Caviar (Refer to "Pro Forma ex-Caviar" tab). In the year ended December 31, 2019, the Company sold the Caviar business, a food ordering and delivery platform that does not align with and further contribute to the two operating segments.</t>
  </si>
  <si>
    <t>(1) Corporate and other represents results related to products and services that are not assigned to a specific reportable segment. Comparable prior period amounts have not been disclosed as they were not material.</t>
  </si>
  <si>
    <t>Segment Information ex-BNPL Platform</t>
  </si>
  <si>
    <t xml:space="preserve">     Segment revenue (GAAP)</t>
  </si>
  <si>
    <t xml:space="preserve">     Less: BNPL Platform contribution to segment revenue</t>
  </si>
  <si>
    <t>Total segment revenue, excluding BNPL Platform</t>
  </si>
  <si>
    <t>Segment cost of revenue (GAAP)</t>
  </si>
  <si>
    <t xml:space="preserve">     Less: BNPL Platform contribution to segment cost of revenue</t>
  </si>
  <si>
    <t>Total segment cost of revenue, excluding BNPL Platform</t>
  </si>
  <si>
    <t>Segment gross profit (GAAP)</t>
  </si>
  <si>
    <t xml:space="preserve">     Less: BNPL Platform contribution to segment gross profit</t>
  </si>
  <si>
    <t xml:space="preserve">     Total segment gross profit, excluding BNPL Platform</t>
  </si>
  <si>
    <t>Select Financial Results, Pro Forma ex-Caviar</t>
  </si>
  <si>
    <t>Oct 31,</t>
  </si>
  <si>
    <t xml:space="preserve">Total net revenue, in accordance with GAAP </t>
  </si>
  <si>
    <t>Caviar</t>
  </si>
  <si>
    <t xml:space="preserve">     Total net revenue ex-Caviar</t>
  </si>
  <si>
    <t xml:space="preserve">     Subscription and services-based revenue ex-Caviar</t>
  </si>
  <si>
    <t xml:space="preserve">     Adjusted Revenue ex-Caviar</t>
  </si>
  <si>
    <t>Cost of revenue, in accordance with GAAP</t>
  </si>
  <si>
    <t>Caviar cost of revenue</t>
  </si>
  <si>
    <t xml:space="preserve">     Cost of revenue ex-Caviar</t>
  </si>
  <si>
    <t xml:space="preserve">     Gross profit ex-Caviar</t>
  </si>
  <si>
    <t>Caviar product development</t>
  </si>
  <si>
    <t>Caviar sales and marketing</t>
  </si>
  <si>
    <t>Caviar general and administrative</t>
  </si>
  <si>
    <t>Caviar total operating expenses</t>
  </si>
  <si>
    <t xml:space="preserve">     Operating expenses ex-Caviar</t>
  </si>
  <si>
    <t>Operating income (loss), in accordance with GAAP</t>
  </si>
  <si>
    <t>Caviar operating income (loss)</t>
  </si>
  <si>
    <t xml:space="preserve">     Operating income ex-Caviar</t>
  </si>
  <si>
    <t>Adjusted EBITDA (reported)</t>
  </si>
  <si>
    <t>Caviar share-based compensation expense</t>
  </si>
  <si>
    <t>Caviar depreciation and amortization</t>
  </si>
  <si>
    <t>Caviar other (income) expense, net</t>
  </si>
  <si>
    <t>Caviar Adjusted EBITDA</t>
  </si>
  <si>
    <t xml:space="preserve">     Adjusted EBITDA ex-Caviar</t>
  </si>
  <si>
    <t>Total net revenue ex-Caviar</t>
  </si>
  <si>
    <t>Adjusted Revenue ex-Caviar</t>
  </si>
  <si>
    <t>Subscription and services-based revenue ex-Caviar</t>
  </si>
  <si>
    <t>Gross profit ex-Caviar</t>
  </si>
  <si>
    <t>Adjusted EBITDA ex-Caviar</t>
  </si>
  <si>
    <t>Note: We have included non-GAAP metrics.</t>
  </si>
  <si>
    <t>Note: Adjusted EBITDA is excluded from both GAAP Revenue and Adjusted Revenue for the margin metrics. Adjusted EBITDA ex-Caviar is excluded from GAAP revenue ex-Caviar and Adjusted Revenue ex-Caviar for margin metrics.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</si>
</sst>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x"/>
    <numFmt numFmtId="165" formatCode="m/d/yyyy"/>
    <numFmt numFmtId="166" formatCode="_(&quot;$&quot;* #,##0_);_(&quot;$&quot;* \(#,##0\);_(&quot;$&quot;* &quot;-&quot;??_);_(@_)"/>
    <numFmt numFmtId="167" formatCode="#,##0;\(#,##0\)"/>
    <numFmt numFmtId="168" formatCode="_(&quot;$&quot;* #,##0.00_);_(&quot;$&quot;* \(#,##0.00\);_(&quot;$&quot;* &quot;-&quot;??.00_);_(@_)"/>
    <numFmt numFmtId="169" formatCode="&quot;$&quot;#,##0"/>
    <numFmt numFmtId="170" formatCode="#,##0;\ \(#,##0\)"/>
    <numFmt numFmtId="171" formatCode="0.0%"/>
    <numFmt numFmtId="172" formatCode="&quot;$&quot;#,##0.00"/>
  </numFmts>
  <fonts count="19" x14ac:knownFonts="1">
    <font>
      <sz val="10"/>
      <color rgb="FF000000"/>
      <name val="Arial"/>
      <scheme val="minor"/>
    </font>
    <font>
      <sz val="10"/>
      <color theme="1"/>
      <name val="Arial"/>
      <scheme val="minor"/>
    </font>
    <font>
      <sz val="10"/>
      <color rgb="FF0000FF"/>
      <name val="Arial"/>
      <scheme val="minor"/>
    </font>
    <font>
      <sz val="10"/>
      <color rgb="FF000000"/>
      <name val="Arial"/>
    </font>
    <font>
      <sz val="10"/>
      <color theme="1"/>
      <name val="Arial"/>
      <scheme val="minor"/>
    </font>
    <font>
      <b/>
      <sz val="10"/>
      <color theme="1"/>
      <name val="Arial"/>
      <scheme val="minor"/>
    </font>
    <font>
      <i/>
      <sz val="10"/>
      <color theme="1"/>
      <name val="Arial"/>
      <scheme val="minor"/>
    </font>
    <font>
      <sz val="10"/>
      <name val="Arial"/>
    </font>
    <font>
      <b/>
      <sz val="10"/>
      <color theme="1"/>
      <name val="Arial"/>
      <scheme val="minor"/>
    </font>
    <font>
      <sz val="10"/>
      <color rgb="FF0000FF"/>
      <name val="Arial"/>
      <scheme val="minor"/>
    </font>
    <font>
      <i/>
      <sz val="10"/>
      <color rgb="FF000000"/>
      <name val="Arial"/>
      <scheme val="minor"/>
    </font>
    <font>
      <i/>
      <sz val="10"/>
      <color rgb="FF0000FF"/>
      <name val="Arial"/>
      <scheme val="minor"/>
    </font>
    <font>
      <sz val="7"/>
      <color rgb="FF000000"/>
      <name val="Arial"/>
    </font>
    <font>
      <sz val="10"/>
      <color rgb="FFFF0000"/>
      <name val="Arial"/>
      <scheme val="minor"/>
    </font>
    <font>
      <i/>
      <sz val="10"/>
      <color theme="1"/>
      <name val="Arial"/>
      <scheme val="minor"/>
    </font>
    <font>
      <sz val="7"/>
      <color theme="1"/>
      <name val="Arial"/>
      <scheme val="minor"/>
    </font>
    <font>
      <i/>
      <sz val="10"/>
      <color rgb="FF0000FF"/>
      <name val="Arial"/>
      <scheme val="minor"/>
    </font>
    <font>
      <b/>
      <sz val="10"/>
      <color rgb="FF000000"/>
      <name val="Arial"/>
      <scheme val="minor"/>
    </font>
    <font>
      <b/>
      <i/>
      <sz val="10"/>
      <color theme="1"/>
      <name val="Arial"/>
      <scheme val="minor"/>
    </font>
  </fonts>
  <fills count="4">
    <fill>
      <patternFill patternType="none"/>
    </fill>
    <fill>
      <patternFill patternType="gray125"/>
    </fill>
    <fill>
      <patternFill patternType="solid">
        <fgColor rgb="FFD9D9D9"/>
        <bgColor rgb="FFD9D9D9"/>
      </patternFill>
    </fill>
    <fill>
      <patternFill patternType="solid">
        <fgColor rgb="FFFFFFFF"/>
        <bgColor rgb="FFFFFFFF"/>
      </patternFill>
    </fill>
  </fills>
  <borders count="2">
    <border>
      <left/>
      <right/>
      <top/>
      <bottom/>
      <diagonal/>
    </border>
    <border>
      <left/>
      <right/>
      <top/>
      <bottom style="thin">
        <color rgb="FF000000"/>
      </bottom>
      <diagonal/>
    </border>
  </borders>
  <cellStyleXfs count="1">
    <xf numFmtId="0" fontId="0" fillId="0" borderId="0"/>
  </cellStyleXfs>
  <cellXfs count="157">
    <xf numFmtId="0" fontId="0" fillId="0" borderId="0" xfId="0" applyFont="1" applyAlignment="1"/>
    <xf numFmtId="0" fontId="1" fillId="0" borderId="0" xfId="0" applyFont="1" applyAlignment="1"/>
    <xf numFmtId="0" fontId="2" fillId="0" borderId="0" xfId="0" applyFont="1" applyAlignment="1"/>
    <xf numFmtId="0" fontId="1" fillId="2" borderId="0" xfId="0" applyFont="1" applyFill="1" applyAlignment="1"/>
    <xf numFmtId="0" fontId="3" fillId="0" borderId="0" xfId="0" applyFont="1" applyAlignment="1"/>
    <xf numFmtId="0" fontId="4" fillId="0" borderId="0" xfId="0" applyFont="1"/>
    <xf numFmtId="0" fontId="3" fillId="0" borderId="0" xfId="0" applyFont="1"/>
    <xf numFmtId="0" fontId="5" fillId="0" borderId="0" xfId="0" applyFont="1" applyAlignment="1">
      <alignment horizontal="center"/>
    </xf>
    <xf numFmtId="0" fontId="4" fillId="0" borderId="0" xfId="0" applyFont="1"/>
    <xf numFmtId="0" fontId="4" fillId="0" borderId="0" xfId="0" applyFont="1" applyAlignment="1">
      <alignment horizontal="center"/>
    </xf>
    <xf numFmtId="164" fontId="4" fillId="0" borderId="0" xfId="0" applyNumberFormat="1" applyFont="1" applyAlignment="1"/>
    <xf numFmtId="0" fontId="4" fillId="0" borderId="0" xfId="0" applyFont="1" applyAlignment="1"/>
    <xf numFmtId="0" fontId="4" fillId="0" borderId="0" xfId="0" applyFont="1" applyAlignment="1">
      <alignment horizontal="right" wrapText="1"/>
    </xf>
    <xf numFmtId="0" fontId="6" fillId="0" borderId="0" xfId="0" applyFont="1" applyAlignment="1">
      <alignment horizontal="center"/>
    </xf>
    <xf numFmtId="0" fontId="8" fillId="0" borderId="1" xfId="0" applyFont="1" applyBorder="1" applyAlignment="1">
      <alignment horizontal="center"/>
    </xf>
    <xf numFmtId="0" fontId="5" fillId="0" borderId="0" xfId="0" applyFont="1"/>
    <xf numFmtId="165" fontId="9" fillId="0" borderId="0" xfId="0" applyNumberFormat="1" applyFont="1" applyAlignment="1">
      <alignment horizontal="center" wrapText="1"/>
    </xf>
    <xf numFmtId="14" fontId="4" fillId="0" borderId="0" xfId="0" applyNumberFormat="1" applyFont="1" applyAlignment="1">
      <alignment horizontal="center" wrapText="1"/>
    </xf>
    <xf numFmtId="165" fontId="4" fillId="0" borderId="0" xfId="0" applyNumberFormat="1" applyFont="1" applyAlignment="1">
      <alignment horizontal="center"/>
    </xf>
    <xf numFmtId="0" fontId="5" fillId="0" borderId="0" xfId="0" applyFont="1"/>
    <xf numFmtId="0" fontId="5" fillId="0" borderId="0" xfId="0" applyFont="1" applyAlignment="1">
      <alignment horizontal="center" wrapText="1"/>
    </xf>
    <xf numFmtId="0" fontId="5" fillId="0" borderId="0" xfId="0" applyFont="1" applyAlignment="1"/>
    <xf numFmtId="166" fontId="9" fillId="0" borderId="0" xfId="0" applyNumberFormat="1" applyFont="1" applyAlignment="1"/>
    <xf numFmtId="166" fontId="4" fillId="0" borderId="0" xfId="0" applyNumberFormat="1" applyFont="1" applyAlignment="1"/>
    <xf numFmtId="0" fontId="4" fillId="2" borderId="0" xfId="0" applyFont="1" applyFill="1" applyAlignment="1"/>
    <xf numFmtId="0" fontId="4" fillId="2" borderId="0" xfId="0" applyFont="1" applyFill="1"/>
    <xf numFmtId="3" fontId="9" fillId="2" borderId="0" xfId="0" applyNumberFormat="1" applyFont="1" applyFill="1" applyAlignment="1"/>
    <xf numFmtId="0" fontId="4" fillId="2" borderId="0" xfId="0" applyFont="1" applyFill="1"/>
    <xf numFmtId="3" fontId="4" fillId="2" borderId="0" xfId="0" applyNumberFormat="1" applyFont="1" applyFill="1" applyAlignment="1"/>
    <xf numFmtId="3" fontId="9" fillId="0" borderId="0" xfId="0" applyNumberFormat="1" applyFont="1" applyAlignment="1"/>
    <xf numFmtId="3" fontId="4" fillId="0" borderId="0" xfId="0" applyNumberFormat="1" applyFont="1" applyAlignment="1"/>
    <xf numFmtId="166" fontId="5" fillId="0" borderId="0" xfId="0" applyNumberFormat="1" applyFont="1" applyAlignment="1"/>
    <xf numFmtId="3" fontId="9" fillId="2" borderId="0" xfId="0" applyNumberFormat="1" applyFont="1" applyFill="1"/>
    <xf numFmtId="0" fontId="9" fillId="0" borderId="0" xfId="0" applyFont="1" applyAlignment="1"/>
    <xf numFmtId="167" fontId="9" fillId="0" borderId="0" xfId="0" applyNumberFormat="1" applyFont="1"/>
    <xf numFmtId="10" fontId="9" fillId="0" borderId="0" xfId="0" applyNumberFormat="1" applyFont="1"/>
    <xf numFmtId="0" fontId="1" fillId="0" borderId="0" xfId="0" applyFont="1"/>
    <xf numFmtId="167" fontId="9" fillId="0" borderId="0" xfId="0" applyNumberFormat="1" applyFont="1" applyAlignment="1"/>
    <xf numFmtId="167" fontId="4" fillId="0" borderId="0" xfId="0" applyNumberFormat="1" applyFont="1"/>
    <xf numFmtId="166" fontId="5" fillId="0" borderId="0" xfId="0" applyNumberFormat="1" applyFont="1"/>
    <xf numFmtId="167" fontId="2" fillId="0" borderId="0" xfId="0" applyNumberFormat="1" applyFont="1" applyAlignment="1"/>
    <xf numFmtId="166" fontId="9" fillId="0" borderId="0" xfId="0" applyNumberFormat="1" applyFont="1"/>
    <xf numFmtId="44" fontId="4" fillId="0" borderId="0" xfId="0" applyNumberFormat="1" applyFont="1" applyAlignment="1"/>
    <xf numFmtId="44" fontId="1" fillId="0" borderId="0" xfId="0" applyNumberFormat="1" applyFont="1" applyAlignment="1"/>
    <xf numFmtId="168" fontId="4" fillId="0" borderId="0" xfId="0" applyNumberFormat="1" applyFont="1" applyAlignment="1"/>
    <xf numFmtId="168" fontId="1" fillId="0" borderId="0" xfId="0" applyNumberFormat="1" applyFont="1" applyAlignment="1"/>
    <xf numFmtId="0" fontId="6" fillId="0" borderId="0" xfId="0" applyFont="1" applyAlignment="1"/>
    <xf numFmtId="9" fontId="10" fillId="0" borderId="0" xfId="0" applyNumberFormat="1" applyFont="1" applyAlignment="1">
      <alignment horizontal="right"/>
    </xf>
    <xf numFmtId="9" fontId="9" fillId="0" borderId="0" xfId="0" applyNumberFormat="1" applyFont="1" applyAlignment="1"/>
    <xf numFmtId="9" fontId="4" fillId="0" borderId="0" xfId="0" applyNumberFormat="1" applyFont="1"/>
    <xf numFmtId="0" fontId="11" fillId="0" borderId="0" xfId="0" applyFont="1" applyAlignment="1">
      <alignment horizontal="right"/>
    </xf>
    <xf numFmtId="0" fontId="6" fillId="0" borderId="0" xfId="0" applyFont="1" applyAlignment="1">
      <alignment horizontal="right"/>
    </xf>
    <xf numFmtId="0" fontId="12" fillId="0" borderId="0" xfId="0" applyFont="1" applyAlignment="1">
      <alignment vertical="top" wrapText="1"/>
    </xf>
    <xf numFmtId="0" fontId="12" fillId="0" borderId="0" xfId="0" applyFont="1" applyAlignment="1">
      <alignment horizontal="left" vertical="top" wrapText="1"/>
    </xf>
    <xf numFmtId="0" fontId="10" fillId="0" borderId="0" xfId="0" applyFont="1" applyAlignment="1">
      <alignment horizontal="right"/>
    </xf>
    <xf numFmtId="0" fontId="8" fillId="0" borderId="0" xfId="0" applyFont="1" applyAlignment="1">
      <alignment horizontal="center"/>
    </xf>
    <xf numFmtId="165" fontId="0" fillId="0" borderId="0" xfId="0" applyNumberFormat="1" applyFont="1" applyAlignment="1">
      <alignment horizontal="center" wrapText="1"/>
    </xf>
    <xf numFmtId="167" fontId="4" fillId="2" borderId="0" xfId="0" applyNumberFormat="1" applyFont="1" applyFill="1" applyAlignment="1"/>
    <xf numFmtId="167" fontId="4" fillId="0" borderId="0" xfId="0" applyNumberFormat="1" applyFont="1" applyAlignment="1"/>
    <xf numFmtId="0" fontId="5" fillId="2" borderId="0" xfId="0" applyFont="1" applyFill="1" applyAlignment="1"/>
    <xf numFmtId="166" fontId="5" fillId="2" borderId="0" xfId="0" applyNumberFormat="1" applyFont="1" applyFill="1" applyAlignment="1"/>
    <xf numFmtId="166" fontId="5" fillId="2" borderId="0" xfId="0" applyNumberFormat="1" applyFont="1" applyFill="1"/>
    <xf numFmtId="166" fontId="9" fillId="2" borderId="0" xfId="0" applyNumberFormat="1" applyFont="1" applyFill="1"/>
    <xf numFmtId="0" fontId="5" fillId="2" borderId="0" xfId="0" applyFont="1" applyFill="1"/>
    <xf numFmtId="0" fontId="1" fillId="2" borderId="0" xfId="0" applyFont="1" applyFill="1"/>
    <xf numFmtId="167" fontId="9" fillId="2" borderId="0" xfId="0" applyNumberFormat="1" applyFont="1" applyFill="1" applyAlignment="1"/>
    <xf numFmtId="169" fontId="1" fillId="0" borderId="0" xfId="0" applyNumberFormat="1" applyFont="1" applyAlignment="1"/>
    <xf numFmtId="0" fontId="9" fillId="0" borderId="0" xfId="0" applyFont="1"/>
    <xf numFmtId="3" fontId="1" fillId="0" borderId="0" xfId="0" applyNumberFormat="1" applyFont="1" applyAlignment="1"/>
    <xf numFmtId="170" fontId="4" fillId="0" borderId="0" xfId="0" applyNumberFormat="1" applyFont="1" applyAlignment="1"/>
    <xf numFmtId="169" fontId="4" fillId="0" borderId="0" xfId="0" applyNumberFormat="1" applyFont="1" applyAlignment="1"/>
    <xf numFmtId="171" fontId="5" fillId="0" borderId="0" xfId="0" applyNumberFormat="1" applyFont="1" applyAlignment="1"/>
    <xf numFmtId="3" fontId="4" fillId="0" borderId="0" xfId="0" applyNumberFormat="1" applyFont="1"/>
    <xf numFmtId="170" fontId="9" fillId="0" borderId="0" xfId="0" applyNumberFormat="1" applyFont="1" applyAlignment="1"/>
    <xf numFmtId="166" fontId="0" fillId="0" borderId="0" xfId="0" applyNumberFormat="1" applyFont="1" applyAlignment="1"/>
    <xf numFmtId="171" fontId="4" fillId="0" borderId="0" xfId="0" applyNumberFormat="1" applyFont="1" applyAlignment="1"/>
    <xf numFmtId="10" fontId="5" fillId="0" borderId="0" xfId="0" applyNumberFormat="1" applyFont="1" applyAlignment="1"/>
    <xf numFmtId="166" fontId="1" fillId="0" borderId="0" xfId="0" applyNumberFormat="1" applyFont="1" applyAlignment="1"/>
    <xf numFmtId="10" fontId="4" fillId="0" borderId="0" xfId="0" applyNumberFormat="1" applyFont="1" applyAlignment="1"/>
    <xf numFmtId="172" fontId="4" fillId="0" borderId="0" xfId="0" applyNumberFormat="1" applyFont="1" applyAlignment="1"/>
    <xf numFmtId="3" fontId="5" fillId="0" borderId="0" xfId="0" applyNumberFormat="1" applyFont="1" applyAlignment="1"/>
    <xf numFmtId="167" fontId="5" fillId="0" borderId="0" xfId="0" applyNumberFormat="1" applyFont="1" applyAlignment="1"/>
    <xf numFmtId="0" fontId="4" fillId="3" borderId="0" xfId="0" applyFont="1" applyFill="1" applyAlignment="1"/>
    <xf numFmtId="0" fontId="4" fillId="3" borderId="0" xfId="0" applyFont="1" applyFill="1"/>
    <xf numFmtId="3" fontId="13" fillId="3" borderId="0" xfId="0" applyNumberFormat="1" applyFont="1" applyFill="1" applyAlignment="1"/>
    <xf numFmtId="10" fontId="13" fillId="3" borderId="0" xfId="0" applyNumberFormat="1" applyFont="1" applyFill="1" applyAlignment="1"/>
    <xf numFmtId="10" fontId="13" fillId="0" borderId="0" xfId="0" applyNumberFormat="1" applyFont="1" applyAlignment="1"/>
    <xf numFmtId="0" fontId="8" fillId="0" borderId="0" xfId="0" applyFont="1" applyAlignment="1"/>
    <xf numFmtId="0" fontId="5" fillId="3" borderId="0" xfId="0" applyFont="1" applyFill="1" applyAlignment="1"/>
    <xf numFmtId="0" fontId="14" fillId="2" borderId="0" xfId="0" applyFont="1" applyFill="1" applyAlignment="1"/>
    <xf numFmtId="0" fontId="6" fillId="2" borderId="0" xfId="0" applyFont="1" applyFill="1"/>
    <xf numFmtId="167" fontId="11" fillId="2" borderId="0" xfId="0" applyNumberFormat="1" applyFont="1" applyFill="1" applyAlignment="1"/>
    <xf numFmtId="171" fontId="10" fillId="2" borderId="0" xfId="0" applyNumberFormat="1" applyFont="1" applyFill="1" applyAlignment="1"/>
    <xf numFmtId="9" fontId="10" fillId="2" borderId="0" xfId="0" applyNumberFormat="1" applyFont="1" applyFill="1" applyAlignment="1"/>
    <xf numFmtId="9" fontId="11" fillId="2" borderId="0" xfId="0" applyNumberFormat="1" applyFont="1" applyFill="1" applyAlignment="1"/>
    <xf numFmtId="0" fontId="14" fillId="0" borderId="0" xfId="0" applyFont="1" applyAlignment="1"/>
    <xf numFmtId="0" fontId="6" fillId="0" borderId="0" xfId="0" applyFont="1"/>
    <xf numFmtId="167" fontId="11" fillId="0" borderId="0" xfId="0" applyNumberFormat="1" applyFont="1" applyAlignment="1"/>
    <xf numFmtId="9" fontId="11" fillId="0" borderId="0" xfId="0" applyNumberFormat="1" applyFont="1" applyAlignment="1"/>
    <xf numFmtId="0" fontId="10" fillId="0" borderId="0" xfId="0" applyFont="1" applyAlignment="1"/>
    <xf numFmtId="171" fontId="10" fillId="0" borderId="0" xfId="0" applyNumberFormat="1" applyFont="1" applyAlignment="1"/>
    <xf numFmtId="9" fontId="10" fillId="0" borderId="0" xfId="0" applyNumberFormat="1" applyFont="1" applyAlignment="1"/>
    <xf numFmtId="172" fontId="10" fillId="0" borderId="0" xfId="0" applyNumberFormat="1" applyFont="1" applyAlignment="1"/>
    <xf numFmtId="0" fontId="15" fillId="0" borderId="0" xfId="0" applyFont="1" applyAlignment="1">
      <alignment wrapText="1"/>
    </xf>
    <xf numFmtId="10" fontId="4" fillId="0" borderId="0" xfId="0" applyNumberFormat="1" applyFont="1"/>
    <xf numFmtId="171" fontId="6" fillId="0" borderId="0" xfId="0" applyNumberFormat="1" applyFont="1"/>
    <xf numFmtId="171" fontId="6" fillId="0" borderId="0" xfId="0" applyNumberFormat="1" applyFont="1" applyAlignment="1"/>
    <xf numFmtId="9" fontId="16" fillId="0" borderId="0" xfId="0" applyNumberFormat="1" applyFont="1" applyAlignment="1">
      <alignment horizontal="right"/>
    </xf>
    <xf numFmtId="3" fontId="1" fillId="0" borderId="0" xfId="0" applyNumberFormat="1" applyFont="1"/>
    <xf numFmtId="3" fontId="2" fillId="0" borderId="0" xfId="0" applyNumberFormat="1" applyFont="1"/>
    <xf numFmtId="3" fontId="2" fillId="0" borderId="0" xfId="0" applyNumberFormat="1" applyFont="1" applyAlignment="1"/>
    <xf numFmtId="9" fontId="6" fillId="0" borderId="0" xfId="0" applyNumberFormat="1" applyFont="1" applyAlignment="1"/>
    <xf numFmtId="9" fontId="6" fillId="0" borderId="0" xfId="0" applyNumberFormat="1" applyFont="1" applyAlignment="1">
      <alignment horizontal="right"/>
    </xf>
    <xf numFmtId="9" fontId="11" fillId="0" borderId="0" xfId="0" applyNumberFormat="1" applyFont="1" applyAlignment="1">
      <alignment horizontal="right"/>
    </xf>
    <xf numFmtId="166" fontId="1" fillId="0" borderId="0" xfId="0" applyNumberFormat="1" applyFont="1"/>
    <xf numFmtId="0" fontId="14" fillId="0" borderId="0" xfId="0" applyFont="1"/>
    <xf numFmtId="166" fontId="4" fillId="2" borderId="0" xfId="0" applyNumberFormat="1" applyFont="1" applyFill="1" applyAlignment="1"/>
    <xf numFmtId="165" fontId="4" fillId="0" borderId="0" xfId="0" applyNumberFormat="1" applyFont="1" applyAlignment="1">
      <alignment horizontal="center" wrapText="1"/>
    </xf>
    <xf numFmtId="167" fontId="0" fillId="0" borderId="0" xfId="0" applyNumberFormat="1" applyFont="1" applyAlignment="1"/>
    <xf numFmtId="167" fontId="5" fillId="0" borderId="0" xfId="0" applyNumberFormat="1" applyFont="1" applyAlignment="1">
      <alignment horizontal="center"/>
    </xf>
    <xf numFmtId="172" fontId="4" fillId="0" borderId="0" xfId="0" applyNumberFormat="1" applyFont="1" applyAlignment="1">
      <alignment horizontal="center"/>
    </xf>
    <xf numFmtId="172" fontId="4" fillId="0" borderId="0" xfId="0" applyNumberFormat="1" applyFont="1"/>
    <xf numFmtId="172" fontId="1" fillId="0" borderId="0" xfId="0" applyNumberFormat="1" applyFont="1" applyAlignment="1"/>
    <xf numFmtId="172" fontId="5" fillId="0" borderId="0" xfId="0" applyNumberFormat="1" applyFont="1" applyAlignment="1">
      <alignment horizontal="center"/>
    </xf>
    <xf numFmtId="172" fontId="1" fillId="0" borderId="0" xfId="0" applyNumberFormat="1" applyFont="1"/>
    <xf numFmtId="167" fontId="9" fillId="0" borderId="0" xfId="0" applyNumberFormat="1" applyFont="1" applyAlignment="1">
      <alignment horizontal="right"/>
    </xf>
    <xf numFmtId="167" fontId="17" fillId="0" borderId="0" xfId="0" applyNumberFormat="1" applyFont="1" applyAlignment="1"/>
    <xf numFmtId="171" fontId="4" fillId="0" borderId="0" xfId="0" applyNumberFormat="1" applyFont="1" applyAlignment="1">
      <alignment horizontal="center"/>
    </xf>
    <xf numFmtId="0" fontId="18" fillId="0" borderId="0" xfId="0" applyFont="1" applyAlignment="1"/>
    <xf numFmtId="171" fontId="6" fillId="0" borderId="0" xfId="0" applyNumberFormat="1" applyFont="1" applyAlignment="1">
      <alignment horizontal="center"/>
    </xf>
    <xf numFmtId="0" fontId="6" fillId="0" borderId="0" xfId="0" applyFont="1"/>
    <xf numFmtId="9" fontId="6" fillId="0" borderId="0" xfId="0" applyNumberFormat="1" applyFont="1" applyAlignment="1">
      <alignment horizontal="center"/>
    </xf>
    <xf numFmtId="9" fontId="5" fillId="0" borderId="0" xfId="0" applyNumberFormat="1" applyFont="1" applyAlignment="1">
      <alignment horizontal="center"/>
    </xf>
    <xf numFmtId="0" fontId="14" fillId="0" borderId="0" xfId="0" applyFont="1" applyAlignment="1">
      <alignment horizontal="center"/>
    </xf>
    <xf numFmtId="166" fontId="4" fillId="0" borderId="0" xfId="0" applyNumberFormat="1" applyFont="1"/>
    <xf numFmtId="167" fontId="0" fillId="2" borderId="0" xfId="0" applyNumberFormat="1" applyFont="1" applyFill="1" applyAlignment="1"/>
    <xf numFmtId="166" fontId="4" fillId="2" borderId="0" xfId="0" applyNumberFormat="1" applyFont="1" applyFill="1"/>
    <xf numFmtId="167" fontId="4" fillId="2" borderId="0" xfId="0" applyNumberFormat="1" applyFont="1" applyFill="1"/>
    <xf numFmtId="0" fontId="4" fillId="0" borderId="0" xfId="0" applyFont="1" applyAlignment="1"/>
    <xf numFmtId="0" fontId="4" fillId="2" borderId="0" xfId="0" applyFont="1" applyFill="1" applyAlignment="1"/>
    <xf numFmtId="166" fontId="9" fillId="2" borderId="0" xfId="0" applyNumberFormat="1" applyFont="1" applyFill="1" applyAlignment="1"/>
    <xf numFmtId="0" fontId="5" fillId="2" borderId="0" xfId="0" applyFont="1" applyFill="1"/>
    <xf numFmtId="0" fontId="4" fillId="0" borderId="0" xfId="0" applyFont="1" applyAlignment="1">
      <alignment horizontal="center"/>
    </xf>
    <xf numFmtId="171" fontId="4" fillId="0" borderId="0" xfId="0" applyNumberFormat="1" applyFont="1" applyAlignment="1">
      <alignment horizontal="center"/>
    </xf>
    <xf numFmtId="0" fontId="4" fillId="0" borderId="0" xfId="0" applyFont="1" applyAlignment="1">
      <alignment horizontal="right"/>
    </xf>
    <xf numFmtId="171" fontId="4" fillId="0" borderId="0" xfId="0" applyNumberFormat="1" applyFont="1" applyAlignment="1">
      <alignment horizontal="right"/>
    </xf>
    <xf numFmtId="171" fontId="6" fillId="0" borderId="0" xfId="0" applyNumberFormat="1" applyFont="1" applyAlignment="1">
      <alignment horizontal="right"/>
    </xf>
    <xf numFmtId="0" fontId="4" fillId="2" borderId="0" xfId="0" applyFont="1" applyFill="1" applyAlignment="1">
      <alignment horizontal="right"/>
    </xf>
    <xf numFmtId="171" fontId="4" fillId="2" borderId="0" xfId="0" applyNumberFormat="1" applyFont="1" applyFill="1" applyAlignment="1">
      <alignment horizontal="right"/>
    </xf>
    <xf numFmtId="171" fontId="6" fillId="2" borderId="0" xfId="0" applyNumberFormat="1" applyFont="1" applyFill="1" applyAlignment="1">
      <alignment horizontal="right"/>
    </xf>
    <xf numFmtId="0" fontId="6" fillId="0" borderId="0" xfId="0" applyFont="1" applyAlignment="1">
      <alignment horizontal="right"/>
    </xf>
    <xf numFmtId="0" fontId="14" fillId="0" borderId="0" xfId="0" applyFont="1" applyAlignment="1">
      <alignment horizontal="right"/>
    </xf>
    <xf numFmtId="0" fontId="5" fillId="0" borderId="1" xfId="0" applyFont="1" applyBorder="1" applyAlignment="1">
      <alignment horizontal="center" wrapText="1"/>
    </xf>
    <xf numFmtId="0" fontId="7" fillId="0" borderId="1" xfId="0" applyFont="1" applyBorder="1"/>
    <xf numFmtId="0" fontId="5" fillId="0" borderId="1" xfId="0"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943225" cy="36099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20:Z32"/>
  <sheetViews>
    <sheetView showGridLines="0" tabSelected="1" workbookViewId="0"/>
  </sheetViews>
  <sheetFormatPr baseColWidth="10" defaultColWidth="12.6640625" defaultRowHeight="15.75" customHeight="1" x14ac:dyDescent="0.15"/>
  <sheetData>
    <row r="20" spans="1:26" ht="15.75" customHeight="1" x14ac:dyDescent="0.15">
      <c r="A20" s="1" t="s">
        <v>0</v>
      </c>
    </row>
    <row r="21" spans="1:26" ht="15.75" customHeight="1" x14ac:dyDescent="0.15">
      <c r="A21" s="1" t="s">
        <v>1</v>
      </c>
    </row>
    <row r="23" spans="1:26" ht="15.75" customHeight="1" x14ac:dyDescent="0.15">
      <c r="A23" s="2" t="s">
        <v>2</v>
      </c>
      <c r="B23" s="1" t="s">
        <v>3</v>
      </c>
    </row>
    <row r="24" spans="1:26" ht="15.75" customHeight="1" x14ac:dyDescent="0.15">
      <c r="A24" s="3" t="s">
        <v>4</v>
      </c>
      <c r="B24" s="1" t="s">
        <v>5</v>
      </c>
    </row>
    <row r="27" spans="1:26" ht="15.75" customHeight="1" x14ac:dyDescent="0.15">
      <c r="A27" s="4" t="s">
        <v>6</v>
      </c>
      <c r="B27" s="5"/>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15">
      <c r="A30" s="4" t="s">
        <v>7</v>
      </c>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15">
      <c r="A31" s="6"/>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15">
      <c r="A32" s="4" t="s">
        <v>8</v>
      </c>
      <c r="B32" s="5"/>
      <c r="C32" s="5"/>
      <c r="D32" s="5"/>
      <c r="E32" s="5"/>
      <c r="F32" s="5"/>
      <c r="G32" s="5"/>
      <c r="H32" s="5"/>
      <c r="I32" s="5"/>
      <c r="J32" s="5"/>
      <c r="K32" s="5"/>
      <c r="L32" s="5"/>
      <c r="M32" s="5"/>
      <c r="N32" s="5"/>
      <c r="O32" s="5"/>
      <c r="P32" s="5"/>
      <c r="Q32" s="5"/>
      <c r="R32" s="5"/>
      <c r="S32" s="5"/>
      <c r="T32" s="5"/>
      <c r="U32" s="5"/>
      <c r="V32" s="5"/>
      <c r="W32" s="5"/>
      <c r="X32" s="5"/>
      <c r="Y32" s="5"/>
      <c r="Z32" s="5"/>
    </row>
  </sheetData>
  <printOptions horizontalCentered="1" gridLines="1"/>
  <pageMargins left="0.7" right="0.7" top="0.75" bottom="0.75" header="0" footer="0"/>
  <pageSetup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R63"/>
  <sheetViews>
    <sheetView showGridLines="0" workbookViewId="0">
      <pane xSplit="1" topLeftCell="B1" activePane="topRight" state="frozen"/>
      <selection pane="topRight"/>
    </sheetView>
  </sheetViews>
  <sheetFormatPr baseColWidth="10" defaultColWidth="12.6640625" defaultRowHeight="15.75" customHeight="1" outlineLevelRow="1" outlineLevelCol="1" x14ac:dyDescent="0.15"/>
  <cols>
    <col min="1" max="1" width="35.5" customWidth="1"/>
    <col min="2" max="2" width="4.1640625" customWidth="1" collapsed="1"/>
    <col min="3" max="14" width="10.1640625" hidden="1" customWidth="1" outlineLevel="1"/>
    <col min="15" max="18" width="10.1640625" customWidth="1"/>
    <col min="19" max="19" width="9.6640625" bestFit="1" customWidth="1"/>
    <col min="20" max="33" width="11.1640625" bestFit="1" customWidth="1"/>
    <col min="34" max="34" width="6.33203125" customWidth="1"/>
    <col min="35" max="40" width="11.1640625" bestFit="1" customWidth="1"/>
    <col min="41" max="41" width="12.1640625" customWidth="1"/>
    <col min="42" max="42" width="6.33203125" customWidth="1"/>
    <col min="43" max="44" width="12.1640625" bestFit="1" customWidth="1"/>
  </cols>
  <sheetData>
    <row r="1" spans="1:44" ht="13" x14ac:dyDescent="0.15">
      <c r="A1" s="7" t="s">
        <v>9</v>
      </c>
      <c r="B1" s="5"/>
      <c r="C1" s="5"/>
      <c r="D1" s="5"/>
      <c r="E1" s="5"/>
      <c r="F1" s="5"/>
      <c r="G1" s="5"/>
      <c r="H1" s="5"/>
      <c r="I1" s="5"/>
      <c r="J1" s="5"/>
      <c r="K1" s="5"/>
      <c r="L1" s="5"/>
      <c r="M1" s="5"/>
      <c r="N1" s="5"/>
      <c r="O1" s="5"/>
      <c r="P1" s="5"/>
      <c r="Q1" s="5"/>
      <c r="R1" s="5"/>
      <c r="S1" s="5"/>
      <c r="T1" s="5"/>
      <c r="U1" s="5"/>
      <c r="V1" s="5"/>
      <c r="W1" s="5"/>
      <c r="X1" s="5"/>
      <c r="Y1" s="5"/>
      <c r="Z1" s="5"/>
      <c r="AA1" s="5"/>
      <c r="AB1" s="5"/>
      <c r="AC1" s="5"/>
      <c r="AD1" s="5"/>
      <c r="AE1" s="8"/>
      <c r="AF1" s="8"/>
      <c r="AG1" s="8"/>
      <c r="AH1" s="8"/>
      <c r="AI1" s="5"/>
      <c r="AJ1" s="5"/>
      <c r="AK1" s="5"/>
      <c r="AL1" s="5"/>
      <c r="AM1" s="5"/>
      <c r="AN1" s="5"/>
      <c r="AO1" s="8"/>
      <c r="AP1" s="8"/>
      <c r="AQ1" s="5"/>
      <c r="AR1" s="5"/>
    </row>
    <row r="2" spans="1:44" ht="13" x14ac:dyDescent="0.15">
      <c r="A2" s="9" t="s">
        <v>10</v>
      </c>
      <c r="B2" s="5"/>
      <c r="C2" s="5"/>
      <c r="D2" s="5"/>
      <c r="E2" s="5"/>
      <c r="F2" s="5"/>
      <c r="G2" s="5"/>
      <c r="H2" s="5"/>
      <c r="I2" s="5"/>
      <c r="J2" s="5"/>
      <c r="K2" s="5"/>
      <c r="L2" s="5"/>
      <c r="M2" s="5"/>
      <c r="N2" s="5"/>
      <c r="O2" s="5"/>
      <c r="P2" s="5"/>
      <c r="Q2" s="5"/>
      <c r="R2" s="5"/>
      <c r="S2" s="10"/>
      <c r="T2" s="5"/>
      <c r="U2" s="11"/>
      <c r="V2" s="11"/>
      <c r="W2" s="11"/>
      <c r="X2" s="11"/>
      <c r="Y2" s="11"/>
      <c r="Z2" s="11"/>
      <c r="AA2" s="11"/>
      <c r="AB2" s="11"/>
      <c r="AC2" s="11"/>
      <c r="AD2" s="11"/>
      <c r="AE2" s="12"/>
      <c r="AF2" s="12"/>
      <c r="AG2" s="12"/>
      <c r="AH2" s="12"/>
      <c r="AI2" s="5"/>
      <c r="AJ2" s="5"/>
      <c r="AK2" s="5"/>
      <c r="AL2" s="5"/>
      <c r="AM2" s="5"/>
      <c r="AN2" s="5"/>
      <c r="AO2" s="12"/>
      <c r="AP2" s="12"/>
      <c r="AQ2" s="5"/>
      <c r="AR2" s="5"/>
    </row>
    <row r="3" spans="1:44" ht="13" x14ac:dyDescent="0.15">
      <c r="A3" s="13" t="s">
        <v>11</v>
      </c>
      <c r="B3" s="5"/>
      <c r="AE3" s="12"/>
      <c r="AF3" s="12"/>
      <c r="AG3" s="12"/>
      <c r="AH3" s="12"/>
      <c r="AI3" s="5"/>
      <c r="AJ3" s="5"/>
      <c r="AK3" s="5"/>
      <c r="AL3" s="5"/>
      <c r="AM3" s="5"/>
      <c r="AN3" s="5"/>
      <c r="AO3" s="12"/>
      <c r="AP3" s="12"/>
      <c r="AQ3" s="5"/>
      <c r="AR3" s="5"/>
    </row>
    <row r="4" spans="1:44" ht="13" collapsed="1" x14ac:dyDescent="0.15">
      <c r="A4" s="13" t="s">
        <v>12</v>
      </c>
      <c r="B4" s="5"/>
      <c r="C4" s="154" t="s">
        <v>13</v>
      </c>
      <c r="D4" s="153"/>
      <c r="E4" s="153"/>
      <c r="F4" s="153"/>
      <c r="G4" s="154" t="s">
        <v>13</v>
      </c>
      <c r="H4" s="153"/>
      <c r="I4" s="153"/>
      <c r="J4" s="153"/>
      <c r="K4" s="154" t="s">
        <v>13</v>
      </c>
      <c r="L4" s="153"/>
      <c r="M4" s="153"/>
      <c r="N4" s="153"/>
      <c r="O4" s="154" t="s">
        <v>13</v>
      </c>
      <c r="P4" s="153"/>
      <c r="Q4" s="153"/>
      <c r="R4" s="153"/>
      <c r="S4" s="154" t="s">
        <v>13</v>
      </c>
      <c r="T4" s="153"/>
      <c r="U4" s="153"/>
      <c r="V4" s="153"/>
      <c r="W4" s="155" t="s">
        <v>13</v>
      </c>
      <c r="X4" s="153"/>
      <c r="Y4" s="153"/>
      <c r="Z4" s="153"/>
      <c r="AA4" s="156" t="s">
        <v>13</v>
      </c>
      <c r="AB4" s="153"/>
      <c r="AC4" s="153"/>
      <c r="AD4" s="153"/>
      <c r="AE4" s="152" t="s">
        <v>13</v>
      </c>
      <c r="AF4" s="153"/>
      <c r="AG4" s="153"/>
      <c r="AH4" s="8"/>
      <c r="AI4" s="154" t="s">
        <v>14</v>
      </c>
      <c r="AJ4" s="153"/>
      <c r="AK4" s="153"/>
      <c r="AL4" s="153"/>
      <c r="AM4" s="153"/>
      <c r="AN4" s="153"/>
      <c r="AO4" s="153"/>
      <c r="AP4" s="8"/>
      <c r="AQ4" s="154" t="s">
        <v>15</v>
      </c>
      <c r="AR4" s="153"/>
    </row>
    <row r="5" spans="1:44" ht="13" hidden="1" outlineLevel="1" x14ac:dyDescent="0.15">
      <c r="A5" s="15"/>
      <c r="B5" s="15"/>
      <c r="C5" s="16">
        <v>42094</v>
      </c>
      <c r="D5" s="17">
        <f t="shared" ref="D5:U5" si="0">EOMONTH(C5,3)</f>
        <v>42185</v>
      </c>
      <c r="E5" s="17">
        <f t="shared" si="0"/>
        <v>42277</v>
      </c>
      <c r="F5" s="17">
        <f t="shared" si="0"/>
        <v>42369</v>
      </c>
      <c r="G5" s="17">
        <f t="shared" si="0"/>
        <v>42460</v>
      </c>
      <c r="H5" s="17">
        <f t="shared" si="0"/>
        <v>42551</v>
      </c>
      <c r="I5" s="17">
        <f t="shared" si="0"/>
        <v>42643</v>
      </c>
      <c r="J5" s="17">
        <f t="shared" si="0"/>
        <v>42735</v>
      </c>
      <c r="K5" s="17">
        <f t="shared" si="0"/>
        <v>42825</v>
      </c>
      <c r="L5" s="17">
        <f t="shared" si="0"/>
        <v>42916</v>
      </c>
      <c r="M5" s="17">
        <f t="shared" si="0"/>
        <v>43008</v>
      </c>
      <c r="N5" s="17">
        <f t="shared" si="0"/>
        <v>43100</v>
      </c>
      <c r="O5" s="17">
        <f t="shared" si="0"/>
        <v>43190</v>
      </c>
      <c r="P5" s="17">
        <f t="shared" si="0"/>
        <v>43281</v>
      </c>
      <c r="Q5" s="17">
        <f t="shared" si="0"/>
        <v>43373</v>
      </c>
      <c r="R5" s="17">
        <f t="shared" si="0"/>
        <v>43465</v>
      </c>
      <c r="S5" s="17">
        <f t="shared" si="0"/>
        <v>43555</v>
      </c>
      <c r="T5" s="17">
        <f t="shared" si="0"/>
        <v>43646</v>
      </c>
      <c r="U5" s="17">
        <f t="shared" si="0"/>
        <v>43738</v>
      </c>
      <c r="V5" s="17">
        <v>43830</v>
      </c>
      <c r="W5" s="17">
        <v>43921</v>
      </c>
      <c r="X5" s="17">
        <v>44012</v>
      </c>
      <c r="Y5" s="17">
        <v>44104</v>
      </c>
      <c r="Z5" s="17">
        <v>44196</v>
      </c>
      <c r="AA5" s="17">
        <v>44286</v>
      </c>
      <c r="AB5" s="17">
        <v>44377</v>
      </c>
      <c r="AC5" s="17">
        <v>44469</v>
      </c>
      <c r="AD5" s="17">
        <f>EOMONTH(AC5,3)</f>
        <v>44561</v>
      </c>
      <c r="AE5" s="18">
        <v>44651</v>
      </c>
      <c r="AF5" s="18">
        <v>44742</v>
      </c>
      <c r="AG5" s="18">
        <v>44834</v>
      </c>
      <c r="AH5" s="19"/>
      <c r="AI5" s="7"/>
      <c r="AJ5" s="7"/>
      <c r="AK5" s="7"/>
      <c r="AL5" s="7"/>
      <c r="AM5" s="7"/>
      <c r="AN5" s="7"/>
      <c r="AO5" s="19"/>
      <c r="AP5" s="19"/>
      <c r="AQ5" s="18">
        <v>44469</v>
      </c>
      <c r="AR5" s="18">
        <v>44834</v>
      </c>
    </row>
    <row r="6" spans="1:44" ht="14" x14ac:dyDescent="0.15">
      <c r="A6" s="15"/>
      <c r="B6" s="15"/>
      <c r="C6" s="20" t="s">
        <v>16</v>
      </c>
      <c r="D6" s="20" t="s">
        <v>17</v>
      </c>
      <c r="E6" s="20" t="s">
        <v>18</v>
      </c>
      <c r="F6" s="20" t="s">
        <v>19</v>
      </c>
      <c r="G6" s="20" t="s">
        <v>16</v>
      </c>
      <c r="H6" s="20" t="s">
        <v>17</v>
      </c>
      <c r="I6" s="20" t="s">
        <v>18</v>
      </c>
      <c r="J6" s="20" t="s">
        <v>19</v>
      </c>
      <c r="K6" s="20" t="s">
        <v>16</v>
      </c>
      <c r="L6" s="20" t="s">
        <v>17</v>
      </c>
      <c r="M6" s="20" t="s">
        <v>18</v>
      </c>
      <c r="N6" s="20" t="s">
        <v>19</v>
      </c>
      <c r="O6" s="20" t="s">
        <v>16</v>
      </c>
      <c r="P6" s="20" t="s">
        <v>17</v>
      </c>
      <c r="Q6" s="20" t="s">
        <v>18</v>
      </c>
      <c r="R6" s="20" t="s">
        <v>19</v>
      </c>
      <c r="S6" s="20" t="s">
        <v>16</v>
      </c>
      <c r="T6" s="20" t="s">
        <v>17</v>
      </c>
      <c r="U6" s="20" t="s">
        <v>18</v>
      </c>
      <c r="V6" s="20" t="s">
        <v>19</v>
      </c>
      <c r="W6" s="20" t="s">
        <v>16</v>
      </c>
      <c r="X6" s="20" t="s">
        <v>17</v>
      </c>
      <c r="Y6" s="20" t="s">
        <v>18</v>
      </c>
      <c r="Z6" s="20" t="s">
        <v>19</v>
      </c>
      <c r="AA6" s="20" t="s">
        <v>16</v>
      </c>
      <c r="AB6" s="20" t="s">
        <v>17</v>
      </c>
      <c r="AC6" s="20" t="s">
        <v>18</v>
      </c>
      <c r="AD6" s="20" t="s">
        <v>19</v>
      </c>
      <c r="AE6" s="20" t="s">
        <v>16</v>
      </c>
      <c r="AF6" s="20" t="s">
        <v>17</v>
      </c>
      <c r="AG6" s="20" t="s">
        <v>18</v>
      </c>
      <c r="AH6" s="19"/>
      <c r="AI6" s="7" t="s">
        <v>19</v>
      </c>
      <c r="AJ6" s="7" t="s">
        <v>19</v>
      </c>
      <c r="AK6" s="7" t="s">
        <v>19</v>
      </c>
      <c r="AL6" s="7" t="s">
        <v>19</v>
      </c>
      <c r="AM6" s="7" t="s">
        <v>19</v>
      </c>
      <c r="AN6" s="7" t="s">
        <v>19</v>
      </c>
      <c r="AO6" s="7" t="s">
        <v>19</v>
      </c>
      <c r="AP6" s="19"/>
      <c r="AQ6" s="20" t="s">
        <v>18</v>
      </c>
      <c r="AR6" s="20" t="s">
        <v>18</v>
      </c>
    </row>
    <row r="7" spans="1:44" ht="13" x14ac:dyDescent="0.15">
      <c r="A7" s="21"/>
      <c r="B7" s="15"/>
      <c r="C7" s="7">
        <v>2015</v>
      </c>
      <c r="D7" s="7">
        <v>2015</v>
      </c>
      <c r="E7" s="7">
        <v>2015</v>
      </c>
      <c r="F7" s="7">
        <v>2015</v>
      </c>
      <c r="G7" s="7">
        <v>2016</v>
      </c>
      <c r="H7" s="7">
        <v>2016</v>
      </c>
      <c r="I7" s="7">
        <v>2016</v>
      </c>
      <c r="J7" s="7">
        <v>2016</v>
      </c>
      <c r="K7" s="7">
        <v>2017</v>
      </c>
      <c r="L7" s="7">
        <v>2017</v>
      </c>
      <c r="M7" s="7">
        <v>2017</v>
      </c>
      <c r="N7" s="7">
        <v>2017</v>
      </c>
      <c r="O7" s="7">
        <v>2018</v>
      </c>
      <c r="P7" s="7">
        <v>2018</v>
      </c>
      <c r="Q7" s="7">
        <v>2018</v>
      </c>
      <c r="R7" s="7">
        <v>2018</v>
      </c>
      <c r="S7" s="7">
        <v>2019</v>
      </c>
      <c r="T7" s="7">
        <v>2019</v>
      </c>
      <c r="U7" s="7">
        <v>2019</v>
      </c>
      <c r="V7" s="7">
        <v>2019</v>
      </c>
      <c r="W7" s="7">
        <v>2020</v>
      </c>
      <c r="X7" s="7">
        <v>2020</v>
      </c>
      <c r="Y7" s="7">
        <v>2020</v>
      </c>
      <c r="Z7" s="7">
        <v>2020</v>
      </c>
      <c r="AA7" s="7">
        <v>2021</v>
      </c>
      <c r="AB7" s="7">
        <v>2021</v>
      </c>
      <c r="AC7" s="7">
        <v>2021</v>
      </c>
      <c r="AD7" s="7">
        <v>2021</v>
      </c>
      <c r="AE7" s="7">
        <v>2022</v>
      </c>
      <c r="AF7" s="7">
        <v>2022</v>
      </c>
      <c r="AG7" s="7">
        <v>2022</v>
      </c>
      <c r="AH7" s="19"/>
      <c r="AI7" s="7">
        <v>2015</v>
      </c>
      <c r="AJ7" s="7">
        <v>2016</v>
      </c>
      <c r="AK7" s="7">
        <v>2017</v>
      </c>
      <c r="AL7" s="7">
        <v>2018</v>
      </c>
      <c r="AM7" s="7">
        <v>2019</v>
      </c>
      <c r="AN7" s="7">
        <v>2020</v>
      </c>
      <c r="AO7" s="7">
        <v>2021</v>
      </c>
      <c r="AP7" s="19"/>
      <c r="AQ7" s="7">
        <v>2021</v>
      </c>
      <c r="AR7" s="7">
        <v>2022</v>
      </c>
    </row>
    <row r="8" spans="1:44" ht="13" x14ac:dyDescent="0.15">
      <c r="A8" s="21" t="s">
        <v>20</v>
      </c>
      <c r="B8" s="5"/>
      <c r="C8" s="5"/>
      <c r="D8" s="5"/>
      <c r="E8" s="5"/>
      <c r="F8" s="5"/>
      <c r="G8" s="5"/>
      <c r="H8" s="5"/>
      <c r="I8" s="5"/>
      <c r="J8" s="5"/>
      <c r="K8" s="5"/>
      <c r="L8" s="5"/>
      <c r="M8" s="5"/>
      <c r="N8" s="5"/>
      <c r="O8" s="5"/>
      <c r="P8" s="5"/>
      <c r="Q8" s="5"/>
      <c r="R8" s="5"/>
      <c r="S8" s="5"/>
      <c r="T8" s="5"/>
      <c r="U8" s="5"/>
      <c r="V8" s="5"/>
      <c r="W8" s="5"/>
      <c r="X8" s="5"/>
      <c r="Y8" s="5"/>
      <c r="Z8" s="5"/>
      <c r="AA8" s="5"/>
      <c r="AB8" s="5"/>
      <c r="AC8" s="5"/>
      <c r="AD8" s="5"/>
      <c r="AE8" s="8"/>
      <c r="AF8" s="8"/>
      <c r="AG8" s="8"/>
      <c r="AH8" s="8"/>
      <c r="AI8" s="5"/>
      <c r="AJ8" s="5"/>
      <c r="AK8" s="5"/>
      <c r="AL8" s="5"/>
      <c r="AM8" s="5"/>
      <c r="AN8" s="5"/>
      <c r="AO8" s="8"/>
      <c r="AP8" s="8"/>
      <c r="AQ8" s="5"/>
      <c r="AR8" s="5"/>
    </row>
    <row r="9" spans="1:44" ht="13" x14ac:dyDescent="0.15">
      <c r="A9" s="11" t="s">
        <v>21</v>
      </c>
      <c r="B9" s="5"/>
      <c r="C9" s="22">
        <v>211110</v>
      </c>
      <c r="D9" s="22">
        <v>259864</v>
      </c>
      <c r="E9" s="22">
        <v>280955</v>
      </c>
      <c r="F9" s="22">
        <v>298516</v>
      </c>
      <c r="G9" s="22">
        <v>300453</v>
      </c>
      <c r="H9" s="22">
        <v>364864</v>
      </c>
      <c r="I9" s="22">
        <v>388347</v>
      </c>
      <c r="J9" s="22">
        <v>402496</v>
      </c>
      <c r="K9" s="22">
        <v>403478</v>
      </c>
      <c r="L9" s="22">
        <v>482065</v>
      </c>
      <c r="M9" s="22">
        <v>510019</v>
      </c>
      <c r="N9" s="22">
        <v>524612</v>
      </c>
      <c r="O9" s="22">
        <v>523037</v>
      </c>
      <c r="P9" s="22">
        <v>625228</v>
      </c>
      <c r="Q9" s="22">
        <v>655384</v>
      </c>
      <c r="R9" s="22">
        <v>667802</v>
      </c>
      <c r="S9" s="22">
        <v>656762</v>
      </c>
      <c r="T9" s="22">
        <v>775510</v>
      </c>
      <c r="U9" s="22">
        <v>816622</v>
      </c>
      <c r="V9" s="22">
        <v>832180</v>
      </c>
      <c r="W9" s="22">
        <v>758101</v>
      </c>
      <c r="X9" s="22">
        <v>682572</v>
      </c>
      <c r="Y9" s="22">
        <v>925294</v>
      </c>
      <c r="Z9" s="22">
        <v>929011</v>
      </c>
      <c r="AA9" s="22">
        <v>959733</v>
      </c>
      <c r="AB9" s="22">
        <v>1227472</v>
      </c>
      <c r="AC9" s="22">
        <v>1297040</v>
      </c>
      <c r="AD9" s="22">
        <v>1308901</v>
      </c>
      <c r="AE9" s="22">
        <v>1232969</v>
      </c>
      <c r="AF9" s="22">
        <v>1475707</v>
      </c>
      <c r="AG9" s="22">
        <v>1517890</v>
      </c>
      <c r="AH9" s="8"/>
      <c r="AI9" s="23">
        <f t="shared" ref="AI9:AM9" si="1">SUMIFS($C9:$V9,$C$7:$V$7,AI$7)</f>
        <v>1050445</v>
      </c>
      <c r="AJ9" s="23">
        <f t="shared" si="1"/>
        <v>1456160</v>
      </c>
      <c r="AK9" s="23">
        <f t="shared" si="1"/>
        <v>1920174</v>
      </c>
      <c r="AL9" s="23">
        <f t="shared" si="1"/>
        <v>2471451</v>
      </c>
      <c r="AM9" s="23">
        <f t="shared" si="1"/>
        <v>3081074</v>
      </c>
      <c r="AN9" s="23">
        <f>SUMIFS($C9:$Z9,$C$7:$Z$7,AN$7)</f>
        <v>3294978</v>
      </c>
      <c r="AO9" s="23">
        <f>SUMIFS($C9:$AD9,$C$7:$AD$7,AO$7)</f>
        <v>4793146</v>
      </c>
      <c r="AP9" s="8"/>
      <c r="AQ9" s="23">
        <f>SUMIFS($C9:$AG9,$C$5:AG$5,"&lt;="&amp;AQ$5,$C$5:$AG$5,"&gt;"&amp;EOMONTH(AQ$5,-12))</f>
        <v>4413256</v>
      </c>
      <c r="AR9" s="23">
        <f>SUMIFS($C9:$AG9,$C$5:AG$5,"&lt;="&amp;AR$5,$C$5:$AG$5,"&gt;"&amp;EOMONTH(AR$5,-12))</f>
        <v>5535467</v>
      </c>
    </row>
    <row r="10" spans="1:44" ht="13" x14ac:dyDescent="0.15">
      <c r="A10" s="24" t="s">
        <v>22</v>
      </c>
      <c r="B10" s="25"/>
      <c r="C10" s="26">
        <v>29237</v>
      </c>
      <c r="D10" s="26">
        <v>33630</v>
      </c>
      <c r="E10" s="26">
        <v>32332</v>
      </c>
      <c r="F10" s="26">
        <v>47084</v>
      </c>
      <c r="G10" s="26">
        <v>38838</v>
      </c>
      <c r="H10" s="26">
        <v>32867</v>
      </c>
      <c r="I10" s="26">
        <v>7164</v>
      </c>
      <c r="J10" s="26">
        <v>34</v>
      </c>
      <c r="K10" s="26"/>
      <c r="L10" s="26"/>
      <c r="M10" s="26"/>
      <c r="N10" s="26"/>
      <c r="O10" s="26"/>
      <c r="P10" s="26"/>
      <c r="Q10" s="26"/>
      <c r="R10" s="26"/>
      <c r="S10" s="26"/>
      <c r="T10" s="26"/>
      <c r="U10" s="26"/>
      <c r="V10" s="26"/>
      <c r="W10" s="26"/>
      <c r="X10" s="26"/>
      <c r="Y10" s="26"/>
      <c r="Z10" s="26"/>
      <c r="AA10" s="26"/>
      <c r="AB10" s="26"/>
      <c r="AC10" s="26"/>
      <c r="AD10" s="26"/>
      <c r="AE10" s="26"/>
      <c r="AF10" s="26"/>
      <c r="AG10" s="26"/>
      <c r="AH10" s="27"/>
      <c r="AI10" s="28">
        <f t="shared" ref="AI10:AJ10" si="2">SUMIFS($C10:$V10,$C$7:$V$7,AI$7)</f>
        <v>142283</v>
      </c>
      <c r="AJ10" s="28">
        <f t="shared" si="2"/>
        <v>78903</v>
      </c>
      <c r="AK10" s="28"/>
      <c r="AL10" s="28"/>
      <c r="AM10" s="28"/>
      <c r="AN10" s="28"/>
      <c r="AO10" s="28"/>
      <c r="AP10" s="27"/>
      <c r="AQ10" s="28"/>
      <c r="AR10" s="28"/>
    </row>
    <row r="11" spans="1:44" ht="13" x14ac:dyDescent="0.15">
      <c r="A11" s="11" t="s">
        <v>23</v>
      </c>
      <c r="B11" s="5"/>
      <c r="C11" s="29">
        <v>8006</v>
      </c>
      <c r="D11" s="29">
        <v>12928</v>
      </c>
      <c r="E11" s="29">
        <v>14694</v>
      </c>
      <c r="F11" s="29">
        <v>22385</v>
      </c>
      <c r="G11" s="29">
        <v>23796</v>
      </c>
      <c r="H11" s="29">
        <v>29717</v>
      </c>
      <c r="I11" s="29">
        <v>35320</v>
      </c>
      <c r="J11" s="29">
        <v>40518</v>
      </c>
      <c r="K11" s="29">
        <v>49060</v>
      </c>
      <c r="L11" s="29">
        <v>59151</v>
      </c>
      <c r="M11" s="29">
        <v>65051</v>
      </c>
      <c r="N11" s="29">
        <v>79402</v>
      </c>
      <c r="O11" s="29">
        <v>97054</v>
      </c>
      <c r="P11" s="29">
        <v>134332</v>
      </c>
      <c r="Q11" s="29">
        <v>166203</v>
      </c>
      <c r="R11" s="29">
        <v>194117</v>
      </c>
      <c r="S11" s="29">
        <v>218857</v>
      </c>
      <c r="T11" s="29">
        <v>251383</v>
      </c>
      <c r="U11" s="29">
        <v>279801</v>
      </c>
      <c r="V11" s="29">
        <v>281415</v>
      </c>
      <c r="W11" s="29">
        <v>296235</v>
      </c>
      <c r="X11" s="29">
        <v>346275</v>
      </c>
      <c r="Y11" s="29">
        <v>447522</v>
      </c>
      <c r="Z11" s="29">
        <v>449371</v>
      </c>
      <c r="AA11" s="29">
        <v>557681</v>
      </c>
      <c r="AB11" s="29">
        <v>685178</v>
      </c>
      <c r="AC11" s="29">
        <v>694770</v>
      </c>
      <c r="AD11" s="29">
        <v>772102</v>
      </c>
      <c r="AE11" s="29">
        <v>959557</v>
      </c>
      <c r="AF11" s="29">
        <v>1094856</v>
      </c>
      <c r="AG11" s="29">
        <v>1191511</v>
      </c>
      <c r="AH11" s="8"/>
      <c r="AI11" s="30">
        <f t="shared" ref="AI11:AM11" si="3">SUMIFS($C11:$V11,$C$7:$V$7,AI$7)</f>
        <v>58013</v>
      </c>
      <c r="AJ11" s="30">
        <f t="shared" si="3"/>
        <v>129351</v>
      </c>
      <c r="AK11" s="30">
        <f t="shared" si="3"/>
        <v>252664</v>
      </c>
      <c r="AL11" s="30">
        <f t="shared" si="3"/>
        <v>591706</v>
      </c>
      <c r="AM11" s="30">
        <f t="shared" si="3"/>
        <v>1031456</v>
      </c>
      <c r="AN11" s="30">
        <f t="shared" ref="AN11:AN14" si="4">SUMIFS($C11:$Z11,$C$7:$Z$7,AN$7)</f>
        <v>1539403</v>
      </c>
      <c r="AO11" s="30">
        <f t="shared" ref="AO11:AO14" si="5">SUMIFS($C11:$AD11,$C$7:$AD$7,AO$7)</f>
        <v>2709731</v>
      </c>
      <c r="AP11" s="8"/>
      <c r="AQ11" s="30">
        <f t="shared" ref="AQ11:AQ14" si="6">SUMIFS($C11:$AG11,$C$5:AG$5,"&lt;="&amp;AQ$5,$C$5:$AG$5,"&gt;"&amp;EOMONTH(AQ$5,-12))</f>
        <v>2387000</v>
      </c>
      <c r="AR11" s="30">
        <f t="shared" ref="AR11:AR14" si="7">SUMIFS($C11:$AG11,$C$5:AG$5,"&lt;="&amp;AR$5,$C$5:$AG$5,"&gt;"&amp;EOMONTH(AR$5,-12))</f>
        <v>4018026</v>
      </c>
    </row>
    <row r="12" spans="1:44" ht="13" x14ac:dyDescent="0.15">
      <c r="A12" s="11" t="s">
        <v>24</v>
      </c>
      <c r="B12" s="5"/>
      <c r="C12" s="29">
        <v>2204</v>
      </c>
      <c r="D12" s="29">
        <v>3591</v>
      </c>
      <c r="E12" s="29">
        <v>4207</v>
      </c>
      <c r="F12" s="29">
        <v>6375</v>
      </c>
      <c r="G12" s="29">
        <v>16182</v>
      </c>
      <c r="H12" s="29">
        <v>11085</v>
      </c>
      <c r="I12" s="29">
        <v>8171</v>
      </c>
      <c r="J12" s="29">
        <v>8869</v>
      </c>
      <c r="K12" s="29">
        <v>9016</v>
      </c>
      <c r="L12" s="29">
        <v>10289</v>
      </c>
      <c r="M12" s="29">
        <v>10089</v>
      </c>
      <c r="N12" s="29">
        <v>12021</v>
      </c>
      <c r="O12" s="29">
        <v>14417</v>
      </c>
      <c r="P12" s="29">
        <v>18362</v>
      </c>
      <c r="Q12" s="29">
        <v>17558</v>
      </c>
      <c r="R12" s="29">
        <v>18166</v>
      </c>
      <c r="S12" s="29">
        <v>18212</v>
      </c>
      <c r="T12" s="29">
        <v>22260</v>
      </c>
      <c r="U12" s="29">
        <v>21766</v>
      </c>
      <c r="V12" s="29">
        <v>22267</v>
      </c>
      <c r="W12" s="29">
        <v>20675</v>
      </c>
      <c r="X12" s="29">
        <v>19322</v>
      </c>
      <c r="Y12" s="29">
        <v>27294</v>
      </c>
      <c r="Z12" s="29">
        <v>24363</v>
      </c>
      <c r="AA12" s="29">
        <v>28788</v>
      </c>
      <c r="AB12" s="29">
        <v>43726</v>
      </c>
      <c r="AC12" s="29">
        <v>37255</v>
      </c>
      <c r="AD12" s="29">
        <v>35910</v>
      </c>
      <c r="AE12" s="29">
        <v>37326</v>
      </c>
      <c r="AF12" s="29">
        <v>48051</v>
      </c>
      <c r="AG12" s="29">
        <v>43388</v>
      </c>
      <c r="AH12" s="8"/>
      <c r="AI12" s="30">
        <f t="shared" ref="AI12:AM12" si="8">SUMIFS($C12:$V12,$C$7:$V$7,AI$7)</f>
        <v>16377</v>
      </c>
      <c r="AJ12" s="30">
        <f t="shared" si="8"/>
        <v>44307</v>
      </c>
      <c r="AK12" s="30">
        <f t="shared" si="8"/>
        <v>41415</v>
      </c>
      <c r="AL12" s="30">
        <f t="shared" si="8"/>
        <v>68503</v>
      </c>
      <c r="AM12" s="30">
        <f t="shared" si="8"/>
        <v>84505</v>
      </c>
      <c r="AN12" s="30">
        <f t="shared" si="4"/>
        <v>91654</v>
      </c>
      <c r="AO12" s="30">
        <f t="shared" si="5"/>
        <v>145679</v>
      </c>
      <c r="AP12" s="8"/>
      <c r="AQ12" s="30">
        <f t="shared" si="6"/>
        <v>134132</v>
      </c>
      <c r="AR12" s="30">
        <f t="shared" si="7"/>
        <v>164675</v>
      </c>
    </row>
    <row r="13" spans="1:44" ht="13" x14ac:dyDescent="0.15">
      <c r="A13" s="11" t="s">
        <v>25</v>
      </c>
      <c r="B13" s="5"/>
      <c r="C13" s="29"/>
      <c r="D13" s="29"/>
      <c r="E13" s="29"/>
      <c r="F13" s="29"/>
      <c r="G13" s="29"/>
      <c r="H13" s="29"/>
      <c r="I13" s="29"/>
      <c r="J13" s="29"/>
      <c r="K13" s="29"/>
      <c r="L13" s="29"/>
      <c r="M13" s="29"/>
      <c r="N13" s="29"/>
      <c r="O13" s="29">
        <v>34095</v>
      </c>
      <c r="P13" s="29">
        <v>37016</v>
      </c>
      <c r="Q13" s="29">
        <v>42963</v>
      </c>
      <c r="R13" s="29">
        <v>52443</v>
      </c>
      <c r="S13" s="29">
        <v>65528</v>
      </c>
      <c r="T13" s="29">
        <v>125085</v>
      </c>
      <c r="U13" s="29">
        <v>148285</v>
      </c>
      <c r="V13" s="29">
        <v>177567</v>
      </c>
      <c r="W13" s="29">
        <v>306098</v>
      </c>
      <c r="X13" s="29">
        <v>875456</v>
      </c>
      <c r="Y13" s="29">
        <v>1633764</v>
      </c>
      <c r="Z13" s="29">
        <v>1756225</v>
      </c>
      <c r="AA13" s="29">
        <v>3511068</v>
      </c>
      <c r="AB13" s="29">
        <v>2724296</v>
      </c>
      <c r="AC13" s="29">
        <v>1815662</v>
      </c>
      <c r="AD13" s="29">
        <v>1961621</v>
      </c>
      <c r="AE13" s="29">
        <v>1730793</v>
      </c>
      <c r="AF13" s="29">
        <v>1785885</v>
      </c>
      <c r="AG13" s="29">
        <v>1762752</v>
      </c>
      <c r="AH13" s="8"/>
      <c r="AI13" s="30"/>
      <c r="AJ13" s="30"/>
      <c r="AK13" s="30"/>
      <c r="AL13" s="30">
        <f t="shared" ref="AL13:AM13" si="9">SUMIFS($C13:$V13,$C$7:$V$7,AL$7)</f>
        <v>166517</v>
      </c>
      <c r="AM13" s="30">
        <f t="shared" si="9"/>
        <v>516465</v>
      </c>
      <c r="AN13" s="30">
        <f t="shared" si="4"/>
        <v>4571543</v>
      </c>
      <c r="AO13" s="30">
        <f t="shared" si="5"/>
        <v>10012647</v>
      </c>
      <c r="AP13" s="8"/>
      <c r="AQ13" s="30">
        <f t="shared" si="6"/>
        <v>9807251</v>
      </c>
      <c r="AR13" s="30">
        <f t="shared" si="7"/>
        <v>7241051</v>
      </c>
    </row>
    <row r="14" spans="1:44" ht="13" x14ac:dyDescent="0.15">
      <c r="A14" s="21" t="s">
        <v>26</v>
      </c>
      <c r="B14" s="5"/>
      <c r="C14" s="31">
        <f t="shared" ref="C14:AG14" si="10">SUM(C9:C13)</f>
        <v>250557</v>
      </c>
      <c r="D14" s="31">
        <f t="shared" si="10"/>
        <v>310013</v>
      </c>
      <c r="E14" s="31">
        <f t="shared" si="10"/>
        <v>332188</v>
      </c>
      <c r="F14" s="31">
        <f t="shared" si="10"/>
        <v>374360</v>
      </c>
      <c r="G14" s="31">
        <f t="shared" si="10"/>
        <v>379269</v>
      </c>
      <c r="H14" s="31">
        <f t="shared" si="10"/>
        <v>438533</v>
      </c>
      <c r="I14" s="31">
        <f t="shared" si="10"/>
        <v>439002</v>
      </c>
      <c r="J14" s="31">
        <f t="shared" si="10"/>
        <v>451917</v>
      </c>
      <c r="K14" s="31">
        <f t="shared" si="10"/>
        <v>461554</v>
      </c>
      <c r="L14" s="31">
        <f t="shared" si="10"/>
        <v>551505</v>
      </c>
      <c r="M14" s="31">
        <f t="shared" si="10"/>
        <v>585159</v>
      </c>
      <c r="N14" s="31">
        <f t="shared" si="10"/>
        <v>616035</v>
      </c>
      <c r="O14" s="31">
        <f t="shared" si="10"/>
        <v>668603</v>
      </c>
      <c r="P14" s="31">
        <f t="shared" si="10"/>
        <v>814938</v>
      </c>
      <c r="Q14" s="31">
        <f t="shared" si="10"/>
        <v>882108</v>
      </c>
      <c r="R14" s="31">
        <f t="shared" si="10"/>
        <v>932528</v>
      </c>
      <c r="S14" s="31">
        <f t="shared" si="10"/>
        <v>959359</v>
      </c>
      <c r="T14" s="31">
        <f t="shared" si="10"/>
        <v>1174238</v>
      </c>
      <c r="U14" s="31">
        <f t="shared" si="10"/>
        <v>1266474</v>
      </c>
      <c r="V14" s="31">
        <f t="shared" si="10"/>
        <v>1313429</v>
      </c>
      <c r="W14" s="31">
        <f t="shared" si="10"/>
        <v>1381109</v>
      </c>
      <c r="X14" s="31">
        <f t="shared" si="10"/>
        <v>1923625</v>
      </c>
      <c r="Y14" s="31">
        <f t="shared" si="10"/>
        <v>3033874</v>
      </c>
      <c r="Z14" s="31">
        <f t="shared" si="10"/>
        <v>3158970</v>
      </c>
      <c r="AA14" s="31">
        <f t="shared" si="10"/>
        <v>5057270</v>
      </c>
      <c r="AB14" s="31">
        <f t="shared" si="10"/>
        <v>4680672</v>
      </c>
      <c r="AC14" s="31">
        <f t="shared" si="10"/>
        <v>3844727</v>
      </c>
      <c r="AD14" s="31">
        <f t="shared" si="10"/>
        <v>4078534</v>
      </c>
      <c r="AE14" s="31">
        <f t="shared" si="10"/>
        <v>3960645</v>
      </c>
      <c r="AF14" s="31">
        <f t="shared" si="10"/>
        <v>4404499</v>
      </c>
      <c r="AG14" s="31">
        <f t="shared" si="10"/>
        <v>4515541</v>
      </c>
      <c r="AH14" s="21"/>
      <c r="AI14" s="31">
        <f t="shared" ref="AI14:AM14" si="11">SUMIFS($C14:$V14,$C$7:$V$7,AI$7)</f>
        <v>1267118</v>
      </c>
      <c r="AJ14" s="31">
        <f t="shared" si="11"/>
        <v>1708721</v>
      </c>
      <c r="AK14" s="31">
        <f t="shared" si="11"/>
        <v>2214253</v>
      </c>
      <c r="AL14" s="31">
        <f t="shared" si="11"/>
        <v>3298177</v>
      </c>
      <c r="AM14" s="31">
        <f t="shared" si="11"/>
        <v>4713500</v>
      </c>
      <c r="AN14" s="31">
        <f t="shared" si="4"/>
        <v>9497578</v>
      </c>
      <c r="AO14" s="31">
        <f t="shared" si="5"/>
        <v>17661203</v>
      </c>
      <c r="AP14" s="21"/>
      <c r="AQ14" s="31">
        <f t="shared" si="6"/>
        <v>16741639</v>
      </c>
      <c r="AR14" s="31">
        <f t="shared" si="7"/>
        <v>16959219</v>
      </c>
    </row>
    <row r="15" spans="1:44" ht="13" x14ac:dyDescent="0.15">
      <c r="A15" s="1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t="13" x14ac:dyDescent="0.15">
      <c r="A16" s="21" t="s">
        <v>27</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t="13" x14ac:dyDescent="0.15">
      <c r="A17" s="11" t="s">
        <v>28</v>
      </c>
      <c r="B17" s="5"/>
      <c r="C17" s="22">
        <v>132107</v>
      </c>
      <c r="D17" s="22">
        <v>165823</v>
      </c>
      <c r="E17" s="22">
        <v>182007</v>
      </c>
      <c r="F17" s="22">
        <v>192730</v>
      </c>
      <c r="G17" s="22">
        <v>194276</v>
      </c>
      <c r="H17" s="22">
        <v>234857</v>
      </c>
      <c r="I17" s="22">
        <v>254061</v>
      </c>
      <c r="J17" s="22">
        <v>260006</v>
      </c>
      <c r="K17" s="22">
        <v>257778</v>
      </c>
      <c r="L17" s="22">
        <v>311092</v>
      </c>
      <c r="M17" s="22">
        <v>328043</v>
      </c>
      <c r="N17" s="22">
        <v>333377</v>
      </c>
      <c r="O17" s="22">
        <v>327911</v>
      </c>
      <c r="P17" s="22">
        <v>395349</v>
      </c>
      <c r="Q17" s="22">
        <v>414456</v>
      </c>
      <c r="R17" s="22">
        <v>420846</v>
      </c>
      <c r="S17" s="22">
        <v>409210</v>
      </c>
      <c r="T17" s="22">
        <v>490490</v>
      </c>
      <c r="U17" s="22">
        <v>519453</v>
      </c>
      <c r="V17" s="22">
        <v>519381</v>
      </c>
      <c r="W17" s="22">
        <v>466466</v>
      </c>
      <c r="X17" s="22">
        <v>389136</v>
      </c>
      <c r="Y17" s="22">
        <v>524056</v>
      </c>
      <c r="Z17" s="22">
        <v>536986</v>
      </c>
      <c r="AA17" s="22">
        <v>526779</v>
      </c>
      <c r="AB17" s="22">
        <v>684839</v>
      </c>
      <c r="AC17" s="22">
        <v>754276</v>
      </c>
      <c r="AD17" s="22">
        <v>763548</v>
      </c>
      <c r="AE17" s="22">
        <v>718700</v>
      </c>
      <c r="AF17" s="22">
        <v>875762</v>
      </c>
      <c r="AG17" s="22">
        <v>901990</v>
      </c>
      <c r="AH17" s="8"/>
      <c r="AI17" s="23">
        <f t="shared" ref="AI17:AM17" si="12">SUMIFS($C17:$V17,$C$7:$V$7,AI$7)</f>
        <v>672667</v>
      </c>
      <c r="AJ17" s="23">
        <f t="shared" si="12"/>
        <v>943200</v>
      </c>
      <c r="AK17" s="23">
        <f t="shared" si="12"/>
        <v>1230290</v>
      </c>
      <c r="AL17" s="23">
        <f t="shared" si="12"/>
        <v>1558562</v>
      </c>
      <c r="AM17" s="23">
        <f t="shared" si="12"/>
        <v>1938534</v>
      </c>
      <c r="AN17" s="23">
        <f>SUMIFS($C17:$Z17,$C$7:$Z$7,AN$7)</f>
        <v>1916644</v>
      </c>
      <c r="AO17" s="23">
        <f>SUMIFS($C17:$AD17,$C$7:$AD$7,AO$7)</f>
        <v>2729442</v>
      </c>
      <c r="AP17" s="8"/>
      <c r="AQ17" s="23">
        <f>SUMIFS($C17:$AG17,$C$5:AG$5,"&lt;="&amp;AQ$5,$C$5:$AG$5,"&gt;"&amp;EOMONTH(AQ$5,-12))</f>
        <v>2502880</v>
      </c>
      <c r="AR17" s="23">
        <f>SUMIFS($C17:$AG17,$C$5:AG$5,"&lt;="&amp;AR$5,$C$5:$AG$5,"&gt;"&amp;EOMONTH(AR$5,-12))</f>
        <v>3260000</v>
      </c>
    </row>
    <row r="18" spans="1:44" ht="13" x14ac:dyDescent="0.15">
      <c r="A18" s="24" t="s">
        <v>29</v>
      </c>
      <c r="B18" s="25"/>
      <c r="C18" s="26">
        <v>36211</v>
      </c>
      <c r="D18" s="26">
        <v>40921</v>
      </c>
      <c r="E18" s="26">
        <v>41410</v>
      </c>
      <c r="F18" s="26">
        <v>46896</v>
      </c>
      <c r="G18" s="26">
        <v>36610</v>
      </c>
      <c r="H18" s="26">
        <v>28672</v>
      </c>
      <c r="I18" s="26">
        <v>4528</v>
      </c>
      <c r="J18" s="26">
        <v>-49</v>
      </c>
      <c r="K18" s="26"/>
      <c r="L18" s="26"/>
      <c r="M18" s="26"/>
      <c r="N18" s="26"/>
      <c r="O18" s="26"/>
      <c r="P18" s="26"/>
      <c r="Q18" s="26"/>
      <c r="R18" s="26"/>
      <c r="S18" s="32"/>
      <c r="T18" s="32"/>
      <c r="U18" s="32"/>
      <c r="V18" s="32"/>
      <c r="W18" s="32"/>
      <c r="X18" s="32"/>
      <c r="Y18" s="32"/>
      <c r="Z18" s="32"/>
      <c r="AA18" s="32"/>
      <c r="AB18" s="26"/>
      <c r="AC18" s="26"/>
      <c r="AD18" s="26"/>
      <c r="AE18" s="26"/>
      <c r="AF18" s="26"/>
      <c r="AG18" s="26"/>
      <c r="AH18" s="27"/>
      <c r="AI18" s="28">
        <f t="shared" ref="AI18:AJ18" si="13">SUMIFS($C18:$U18,$C$7:$U$7,AI$7)</f>
        <v>165438</v>
      </c>
      <c r="AJ18" s="28">
        <f t="shared" si="13"/>
        <v>69761</v>
      </c>
      <c r="AK18" s="28"/>
      <c r="AL18" s="28"/>
      <c r="AM18" s="28"/>
      <c r="AN18" s="28"/>
      <c r="AO18" s="28"/>
      <c r="AP18" s="28"/>
      <c r="AQ18" s="28"/>
      <c r="AR18" s="28"/>
    </row>
    <row r="19" spans="1:44" ht="13" x14ac:dyDescent="0.15">
      <c r="A19" s="11" t="s">
        <v>30</v>
      </c>
      <c r="B19" s="5"/>
      <c r="C19" s="29">
        <v>3155</v>
      </c>
      <c r="D19" s="29">
        <v>5072</v>
      </c>
      <c r="E19" s="29">
        <v>5593</v>
      </c>
      <c r="F19" s="29">
        <v>8650</v>
      </c>
      <c r="G19" s="29">
        <v>9033</v>
      </c>
      <c r="H19" s="29">
        <v>10144</v>
      </c>
      <c r="I19" s="29">
        <v>12524</v>
      </c>
      <c r="J19" s="29">
        <v>11431</v>
      </c>
      <c r="K19" s="29">
        <v>15876</v>
      </c>
      <c r="L19" s="29">
        <v>17116</v>
      </c>
      <c r="M19" s="29">
        <v>18169</v>
      </c>
      <c r="N19" s="29">
        <v>24559</v>
      </c>
      <c r="O19" s="29">
        <v>30368</v>
      </c>
      <c r="P19" s="29">
        <v>39784</v>
      </c>
      <c r="Q19" s="29">
        <v>47078</v>
      </c>
      <c r="R19" s="29">
        <v>52654</v>
      </c>
      <c r="S19" s="29">
        <v>61174</v>
      </c>
      <c r="T19" s="29">
        <v>61113</v>
      </c>
      <c r="U19" s="29">
        <v>64561</v>
      </c>
      <c r="V19" s="29">
        <v>51472</v>
      </c>
      <c r="W19" s="29">
        <v>41908</v>
      </c>
      <c r="X19" s="29">
        <v>51365</v>
      </c>
      <c r="Y19" s="29">
        <v>68528</v>
      </c>
      <c r="Z19" s="29">
        <v>66848</v>
      </c>
      <c r="AA19" s="29">
        <v>90373</v>
      </c>
      <c r="AB19" s="29">
        <v>123725</v>
      </c>
      <c r="AC19" s="29">
        <v>132046</v>
      </c>
      <c r="AD19" s="29">
        <v>149617</v>
      </c>
      <c r="AE19" s="29">
        <v>195862</v>
      </c>
      <c r="AF19" s="29">
        <v>213271</v>
      </c>
      <c r="AG19" s="29">
        <v>225903</v>
      </c>
      <c r="AH19" s="8"/>
      <c r="AI19" s="30">
        <f>SUMIFS($C19:$V19,$C$7:$V$7,AI$7)</f>
        <v>22470</v>
      </c>
      <c r="AJ19" s="30">
        <f t="shared" ref="AJ19:AL19" si="14">SUMIFS($C19:$U19,$C$7:$U$7,AJ$7)</f>
        <v>43132</v>
      </c>
      <c r="AK19" s="30">
        <f t="shared" si="14"/>
        <v>75720</v>
      </c>
      <c r="AL19" s="30">
        <f t="shared" si="14"/>
        <v>169884</v>
      </c>
      <c r="AM19" s="30">
        <f t="shared" ref="AM19:AM24" si="15">SUMIFS($C19:$V19,$C$7:$V$7,AM$7)</f>
        <v>238320</v>
      </c>
      <c r="AN19" s="30">
        <f t="shared" ref="AN19:AN24" si="16">SUMIFS($C19:$Z19,$C$7:$Z$7,AN$7)</f>
        <v>228649</v>
      </c>
      <c r="AO19" s="30">
        <f t="shared" ref="AO19:AO23" si="17">SUMIFS($C19:$AD19,$C$7:$AD$7,AO$7)</f>
        <v>495761</v>
      </c>
      <c r="AP19" s="8"/>
      <c r="AQ19" s="30">
        <f t="shared" ref="AQ19:AQ24" si="18">SUMIFS($C19:$AG19,$C$5:AG$5,"&lt;="&amp;AQ$5,$C$5:$AG$5,"&gt;"&amp;EOMONTH(AQ$5,-12))</f>
        <v>412992</v>
      </c>
      <c r="AR19" s="30">
        <f t="shared" ref="AR19:AR24" si="19">SUMIFS($C19:$AG19,$C$5:AG$5,"&lt;="&amp;AR$5,$C$5:$AG$5,"&gt;"&amp;EOMONTH(AR$5,-12))</f>
        <v>784653</v>
      </c>
    </row>
    <row r="20" spans="1:44" ht="13" x14ac:dyDescent="0.15">
      <c r="A20" s="11" t="s">
        <v>31</v>
      </c>
      <c r="B20" s="5"/>
      <c r="C20" s="29">
        <v>4197</v>
      </c>
      <c r="D20" s="29">
        <v>6713</v>
      </c>
      <c r="E20" s="29">
        <v>5726</v>
      </c>
      <c r="F20" s="29">
        <v>14238</v>
      </c>
      <c r="G20" s="29">
        <v>26740</v>
      </c>
      <c r="H20" s="29">
        <v>14015</v>
      </c>
      <c r="I20" s="29">
        <v>15689</v>
      </c>
      <c r="J20" s="29">
        <v>12118</v>
      </c>
      <c r="K20" s="29">
        <v>12662</v>
      </c>
      <c r="L20" s="29">
        <v>14173</v>
      </c>
      <c r="M20" s="29">
        <v>18775</v>
      </c>
      <c r="N20" s="29">
        <v>16783</v>
      </c>
      <c r="O20" s="29">
        <v>19702</v>
      </c>
      <c r="P20" s="29">
        <v>25536</v>
      </c>
      <c r="Q20" s="29">
        <v>23229</v>
      </c>
      <c r="R20" s="29">
        <v>25647</v>
      </c>
      <c r="S20" s="29">
        <v>27525</v>
      </c>
      <c r="T20" s="29">
        <v>33852</v>
      </c>
      <c r="U20" s="29">
        <v>36256</v>
      </c>
      <c r="V20" s="29">
        <v>41089</v>
      </c>
      <c r="W20" s="29">
        <v>34808</v>
      </c>
      <c r="X20" s="29">
        <v>28320</v>
      </c>
      <c r="Y20" s="29">
        <v>45220</v>
      </c>
      <c r="Z20" s="29">
        <v>35994</v>
      </c>
      <c r="AA20" s="29">
        <v>40482</v>
      </c>
      <c r="AB20" s="29">
        <v>61403</v>
      </c>
      <c r="AC20" s="29">
        <v>51150</v>
      </c>
      <c r="AD20" s="29">
        <v>68150</v>
      </c>
      <c r="AE20" s="29">
        <v>63664</v>
      </c>
      <c r="AF20" s="29">
        <v>83494</v>
      </c>
      <c r="AG20" s="29">
        <v>76002</v>
      </c>
      <c r="AH20" s="8"/>
      <c r="AI20" s="30">
        <f t="shared" ref="AI20:AL20" si="20">SUMIFS($C20:$U20,$C$7:$U$7,AI$7)</f>
        <v>30874</v>
      </c>
      <c r="AJ20" s="30">
        <f t="shared" si="20"/>
        <v>68562</v>
      </c>
      <c r="AK20" s="30">
        <f t="shared" si="20"/>
        <v>62393</v>
      </c>
      <c r="AL20" s="30">
        <f t="shared" si="20"/>
        <v>94114</v>
      </c>
      <c r="AM20" s="30">
        <f t="shared" si="15"/>
        <v>138722</v>
      </c>
      <c r="AN20" s="30">
        <f t="shared" si="16"/>
        <v>144342</v>
      </c>
      <c r="AO20" s="30">
        <f t="shared" si="17"/>
        <v>221185</v>
      </c>
      <c r="AP20" s="8"/>
      <c r="AQ20" s="30">
        <f t="shared" si="18"/>
        <v>189029</v>
      </c>
      <c r="AR20" s="30">
        <f t="shared" si="19"/>
        <v>291310</v>
      </c>
    </row>
    <row r="21" spans="1:44" ht="13" x14ac:dyDescent="0.15">
      <c r="A21" s="11" t="s">
        <v>32</v>
      </c>
      <c r="B21" s="5"/>
      <c r="C21" s="29"/>
      <c r="D21" s="29"/>
      <c r="E21" s="29"/>
      <c r="F21" s="29"/>
      <c r="G21" s="29"/>
      <c r="H21" s="29"/>
      <c r="I21" s="29"/>
      <c r="J21" s="29"/>
      <c r="K21" s="29"/>
      <c r="L21" s="29"/>
      <c r="M21" s="29"/>
      <c r="N21" s="29"/>
      <c r="O21" s="29">
        <v>33872</v>
      </c>
      <c r="P21" s="29">
        <v>36596</v>
      </c>
      <c r="Q21" s="29">
        <v>42408</v>
      </c>
      <c r="R21" s="29">
        <v>51951</v>
      </c>
      <c r="S21" s="29">
        <v>64696</v>
      </c>
      <c r="T21" s="29">
        <v>122938</v>
      </c>
      <c r="U21" s="29">
        <v>146167</v>
      </c>
      <c r="V21" s="29">
        <v>174438</v>
      </c>
      <c r="W21" s="29">
        <v>299426</v>
      </c>
      <c r="X21" s="29">
        <v>858041</v>
      </c>
      <c r="Y21" s="29">
        <v>1601615</v>
      </c>
      <c r="Z21" s="29">
        <v>1715452</v>
      </c>
      <c r="AA21" s="29">
        <v>3436135</v>
      </c>
      <c r="AB21" s="29">
        <v>2669641</v>
      </c>
      <c r="AC21" s="29">
        <v>1774040</v>
      </c>
      <c r="AD21" s="29">
        <v>1915176</v>
      </c>
      <c r="AE21" s="29">
        <v>1687459</v>
      </c>
      <c r="AF21" s="29">
        <v>1744425</v>
      </c>
      <c r="AG21" s="29">
        <v>1726051</v>
      </c>
      <c r="AH21" s="8"/>
      <c r="AI21" s="30"/>
      <c r="AJ21" s="30"/>
      <c r="AK21" s="30"/>
      <c r="AL21" s="30">
        <f>SUMIFS($C21:$U21,$C$7:$U$7,AL$7)</f>
        <v>164827</v>
      </c>
      <c r="AM21" s="30">
        <f t="shared" si="15"/>
        <v>508239</v>
      </c>
      <c r="AN21" s="30">
        <f t="shared" si="16"/>
        <v>4474534</v>
      </c>
      <c r="AO21" s="30">
        <f t="shared" si="17"/>
        <v>9794992</v>
      </c>
      <c r="AP21" s="8"/>
      <c r="AQ21" s="30">
        <f t="shared" si="18"/>
        <v>9595268</v>
      </c>
      <c r="AR21" s="30">
        <f t="shared" si="19"/>
        <v>7073111</v>
      </c>
    </row>
    <row r="22" spans="1:44" ht="13" x14ac:dyDescent="0.15">
      <c r="A22" s="11" t="s">
        <v>33</v>
      </c>
      <c r="B22" s="5"/>
      <c r="C22" s="29">
        <v>602</v>
      </c>
      <c r="D22" s="29">
        <v>1142</v>
      </c>
      <c r="E22" s="29">
        <v>1142</v>
      </c>
      <c r="F22" s="29">
        <v>2753</v>
      </c>
      <c r="G22" s="29">
        <v>2370</v>
      </c>
      <c r="H22" s="29">
        <v>1886</v>
      </c>
      <c r="I22" s="29">
        <v>1886</v>
      </c>
      <c r="J22" s="29">
        <v>1886</v>
      </c>
      <c r="K22" s="29">
        <v>1807</v>
      </c>
      <c r="L22" s="29">
        <v>1695</v>
      </c>
      <c r="M22" s="29">
        <v>1556</v>
      </c>
      <c r="N22" s="29">
        <v>1486</v>
      </c>
      <c r="O22" s="29">
        <v>1580</v>
      </c>
      <c r="P22" s="29">
        <v>1857</v>
      </c>
      <c r="Q22" s="29">
        <v>2277</v>
      </c>
      <c r="R22" s="29">
        <v>1376</v>
      </c>
      <c r="S22" s="29">
        <v>0</v>
      </c>
      <c r="T22" s="29">
        <v>0</v>
      </c>
      <c r="U22" s="29">
        <v>0</v>
      </c>
      <c r="V22" s="29">
        <v>0</v>
      </c>
      <c r="W22" s="29">
        <v>0</v>
      </c>
      <c r="X22" s="29">
        <v>0</v>
      </c>
      <c r="Y22" s="29">
        <v>0</v>
      </c>
      <c r="Z22" s="29">
        <v>0</v>
      </c>
      <c r="AA22" s="29">
        <v>0</v>
      </c>
      <c r="AB22" s="29">
        <v>0</v>
      </c>
      <c r="AC22" s="29">
        <v>0</v>
      </c>
      <c r="AD22" s="29">
        <v>0</v>
      </c>
      <c r="AE22" s="29">
        <v>0</v>
      </c>
      <c r="AF22" s="29">
        <v>17899</v>
      </c>
      <c r="AG22" s="29">
        <v>18506</v>
      </c>
      <c r="AH22" s="8"/>
      <c r="AI22" s="30">
        <f t="shared" ref="AI22:AL22" si="21">SUMIFS($C22:$U22,$C$7:$U$7,AI$7)</f>
        <v>5639</v>
      </c>
      <c r="AJ22" s="30">
        <f t="shared" si="21"/>
        <v>8028</v>
      </c>
      <c r="AK22" s="30">
        <f t="shared" si="21"/>
        <v>6544</v>
      </c>
      <c r="AL22" s="30">
        <f t="shared" si="21"/>
        <v>7090</v>
      </c>
      <c r="AM22" s="30">
        <f t="shared" si="15"/>
        <v>0</v>
      </c>
      <c r="AN22" s="30">
        <f t="shared" si="16"/>
        <v>0</v>
      </c>
      <c r="AO22" s="30">
        <f t="shared" si="17"/>
        <v>0</v>
      </c>
      <c r="AP22" s="8"/>
      <c r="AQ22" s="30">
        <f t="shared" si="18"/>
        <v>0</v>
      </c>
      <c r="AR22" s="30">
        <f t="shared" si="19"/>
        <v>36405</v>
      </c>
    </row>
    <row r="23" spans="1:44" ht="13" x14ac:dyDescent="0.15">
      <c r="A23" s="21" t="s">
        <v>34</v>
      </c>
      <c r="B23" s="5"/>
      <c r="C23" s="31">
        <f t="shared" ref="C23:AG23" si="22">SUM(C17:C22)</f>
        <v>176272</v>
      </c>
      <c r="D23" s="31">
        <f t="shared" si="22"/>
        <v>219671</v>
      </c>
      <c r="E23" s="31">
        <f t="shared" si="22"/>
        <v>235878</v>
      </c>
      <c r="F23" s="31">
        <f t="shared" si="22"/>
        <v>265267</v>
      </c>
      <c r="G23" s="31">
        <f t="shared" si="22"/>
        <v>269029</v>
      </c>
      <c r="H23" s="31">
        <f t="shared" si="22"/>
        <v>289574</v>
      </c>
      <c r="I23" s="31">
        <f t="shared" si="22"/>
        <v>288688</v>
      </c>
      <c r="J23" s="31">
        <f t="shared" si="22"/>
        <v>285392</v>
      </c>
      <c r="K23" s="31">
        <f t="shared" si="22"/>
        <v>288123</v>
      </c>
      <c r="L23" s="31">
        <f t="shared" si="22"/>
        <v>344076</v>
      </c>
      <c r="M23" s="31">
        <f t="shared" si="22"/>
        <v>366543</v>
      </c>
      <c r="N23" s="31">
        <f t="shared" si="22"/>
        <v>376205</v>
      </c>
      <c r="O23" s="31">
        <f t="shared" si="22"/>
        <v>413433</v>
      </c>
      <c r="P23" s="31">
        <f t="shared" si="22"/>
        <v>499122</v>
      </c>
      <c r="Q23" s="31">
        <f t="shared" si="22"/>
        <v>529448</v>
      </c>
      <c r="R23" s="31">
        <f t="shared" si="22"/>
        <v>552474</v>
      </c>
      <c r="S23" s="31">
        <f t="shared" si="22"/>
        <v>562605</v>
      </c>
      <c r="T23" s="31">
        <f t="shared" si="22"/>
        <v>708393</v>
      </c>
      <c r="U23" s="31">
        <f t="shared" si="22"/>
        <v>766437</v>
      </c>
      <c r="V23" s="31">
        <f t="shared" si="22"/>
        <v>786380</v>
      </c>
      <c r="W23" s="31">
        <f t="shared" si="22"/>
        <v>842608</v>
      </c>
      <c r="X23" s="31">
        <f t="shared" si="22"/>
        <v>1326862</v>
      </c>
      <c r="Y23" s="31">
        <f t="shared" si="22"/>
        <v>2239419</v>
      </c>
      <c r="Z23" s="31">
        <f t="shared" si="22"/>
        <v>2355280</v>
      </c>
      <c r="AA23" s="31">
        <f t="shared" si="22"/>
        <v>4093769</v>
      </c>
      <c r="AB23" s="31">
        <f t="shared" si="22"/>
        <v>3539608</v>
      </c>
      <c r="AC23" s="31">
        <f t="shared" si="22"/>
        <v>2711512</v>
      </c>
      <c r="AD23" s="31">
        <f t="shared" si="22"/>
        <v>2896491</v>
      </c>
      <c r="AE23" s="31">
        <f t="shared" si="22"/>
        <v>2665685</v>
      </c>
      <c r="AF23" s="31">
        <f t="shared" si="22"/>
        <v>2934851</v>
      </c>
      <c r="AG23" s="31">
        <f t="shared" si="22"/>
        <v>2948452</v>
      </c>
      <c r="AH23" s="21"/>
      <c r="AI23" s="31">
        <f t="shared" ref="AI23:AL23" si="23">SUMIFS($C23:$U23,$C$7:$U$7,AI$7)</f>
        <v>897088</v>
      </c>
      <c r="AJ23" s="31">
        <f t="shared" si="23"/>
        <v>1132683</v>
      </c>
      <c r="AK23" s="31">
        <f t="shared" si="23"/>
        <v>1374947</v>
      </c>
      <c r="AL23" s="31">
        <f t="shared" si="23"/>
        <v>1994477</v>
      </c>
      <c r="AM23" s="31">
        <f t="shared" si="15"/>
        <v>2823815</v>
      </c>
      <c r="AN23" s="31">
        <f t="shared" si="16"/>
        <v>6764169</v>
      </c>
      <c r="AO23" s="31">
        <f t="shared" si="17"/>
        <v>13241380</v>
      </c>
      <c r="AP23" s="21"/>
      <c r="AQ23" s="31">
        <f t="shared" si="18"/>
        <v>12700169</v>
      </c>
      <c r="AR23" s="31">
        <f t="shared" si="19"/>
        <v>11445479</v>
      </c>
    </row>
    <row r="24" spans="1:44" ht="13" x14ac:dyDescent="0.15">
      <c r="A24" s="21" t="s">
        <v>35</v>
      </c>
      <c r="B24" s="5"/>
      <c r="C24" s="31">
        <f t="shared" ref="C24:AG24" si="24">C14-C23</f>
        <v>74285</v>
      </c>
      <c r="D24" s="31">
        <f t="shared" si="24"/>
        <v>90342</v>
      </c>
      <c r="E24" s="31">
        <f t="shared" si="24"/>
        <v>96310</v>
      </c>
      <c r="F24" s="31">
        <f t="shared" si="24"/>
        <v>109093</v>
      </c>
      <c r="G24" s="31">
        <f t="shared" si="24"/>
        <v>110240</v>
      </c>
      <c r="H24" s="31">
        <f t="shared" si="24"/>
        <v>148959</v>
      </c>
      <c r="I24" s="31">
        <f t="shared" si="24"/>
        <v>150314</v>
      </c>
      <c r="J24" s="31">
        <f t="shared" si="24"/>
        <v>166525</v>
      </c>
      <c r="K24" s="31">
        <f t="shared" si="24"/>
        <v>173431</v>
      </c>
      <c r="L24" s="31">
        <f t="shared" si="24"/>
        <v>207429</v>
      </c>
      <c r="M24" s="31">
        <f t="shared" si="24"/>
        <v>218616</v>
      </c>
      <c r="N24" s="31">
        <f t="shared" si="24"/>
        <v>239830</v>
      </c>
      <c r="O24" s="31">
        <f t="shared" si="24"/>
        <v>255170</v>
      </c>
      <c r="P24" s="31">
        <f t="shared" si="24"/>
        <v>315816</v>
      </c>
      <c r="Q24" s="31">
        <f t="shared" si="24"/>
        <v>352660</v>
      </c>
      <c r="R24" s="31">
        <f t="shared" si="24"/>
        <v>380054</v>
      </c>
      <c r="S24" s="31">
        <f t="shared" si="24"/>
        <v>396754</v>
      </c>
      <c r="T24" s="31">
        <f t="shared" si="24"/>
        <v>465845</v>
      </c>
      <c r="U24" s="31">
        <f t="shared" si="24"/>
        <v>500037</v>
      </c>
      <c r="V24" s="31">
        <f t="shared" si="24"/>
        <v>527049</v>
      </c>
      <c r="W24" s="31">
        <f t="shared" si="24"/>
        <v>538501</v>
      </c>
      <c r="X24" s="31">
        <f t="shared" si="24"/>
        <v>596763</v>
      </c>
      <c r="Y24" s="31">
        <f t="shared" si="24"/>
        <v>794455</v>
      </c>
      <c r="Z24" s="31">
        <f t="shared" si="24"/>
        <v>803690</v>
      </c>
      <c r="AA24" s="31">
        <f t="shared" si="24"/>
        <v>963501</v>
      </c>
      <c r="AB24" s="31">
        <f t="shared" si="24"/>
        <v>1141064</v>
      </c>
      <c r="AC24" s="31">
        <f t="shared" si="24"/>
        <v>1133215</v>
      </c>
      <c r="AD24" s="31">
        <f t="shared" si="24"/>
        <v>1182043</v>
      </c>
      <c r="AE24" s="31">
        <f t="shared" si="24"/>
        <v>1294960</v>
      </c>
      <c r="AF24" s="31">
        <f t="shared" si="24"/>
        <v>1469648</v>
      </c>
      <c r="AG24" s="31">
        <f t="shared" si="24"/>
        <v>1567089</v>
      </c>
      <c r="AH24" s="8"/>
      <c r="AI24" s="31">
        <f t="shared" ref="AI24:AL24" si="25">SUMIFS($C24:$U24,$C$7:$U$7,AI$7)</f>
        <v>370030</v>
      </c>
      <c r="AJ24" s="31">
        <f t="shared" si="25"/>
        <v>576038</v>
      </c>
      <c r="AK24" s="31">
        <f t="shared" si="25"/>
        <v>839306</v>
      </c>
      <c r="AL24" s="31">
        <f t="shared" si="25"/>
        <v>1303700</v>
      </c>
      <c r="AM24" s="31">
        <f t="shared" si="15"/>
        <v>1889685</v>
      </c>
      <c r="AN24" s="31">
        <f t="shared" si="16"/>
        <v>2733409</v>
      </c>
      <c r="AO24" s="31">
        <f>AO14-AO23</f>
        <v>4419823</v>
      </c>
      <c r="AP24" s="8"/>
      <c r="AQ24" s="31">
        <f t="shared" si="18"/>
        <v>4041470</v>
      </c>
      <c r="AR24" s="31">
        <f t="shared" si="19"/>
        <v>5513740</v>
      </c>
    </row>
    <row r="25" spans="1:44" ht="13" x14ac:dyDescent="0.15">
      <c r="A25" s="11"/>
      <c r="B25" s="8"/>
      <c r="C25" s="8"/>
      <c r="D25" s="8"/>
      <c r="E25" s="8"/>
      <c r="F25" s="8"/>
      <c r="G25" s="8"/>
      <c r="H25" s="8"/>
      <c r="I25" s="8"/>
      <c r="J25" s="8"/>
      <c r="K25" s="8"/>
      <c r="L25" s="8"/>
      <c r="M25" s="8"/>
      <c r="N25" s="8"/>
      <c r="O25" s="8"/>
      <c r="P25" s="8"/>
      <c r="Q25" s="8"/>
      <c r="R25" s="8"/>
      <c r="S25" s="8"/>
      <c r="T25" s="8"/>
      <c r="U25" s="8"/>
      <c r="V25" s="8"/>
      <c r="W25" s="8"/>
      <c r="X25" s="8"/>
      <c r="Y25" s="11"/>
      <c r="Z25" s="11"/>
      <c r="AA25" s="11"/>
      <c r="AB25" s="11"/>
      <c r="AC25" s="11"/>
      <c r="AD25" s="11"/>
      <c r="AE25" s="11"/>
      <c r="AF25" s="11"/>
      <c r="AH25" s="8"/>
      <c r="AI25" s="8"/>
      <c r="AJ25" s="8"/>
      <c r="AK25" s="8"/>
      <c r="AL25" s="8"/>
      <c r="AM25" s="8"/>
      <c r="AN25" s="8"/>
      <c r="AO25" s="8"/>
      <c r="AP25" s="8"/>
      <c r="AQ25" s="8"/>
      <c r="AR25" s="8"/>
    </row>
    <row r="26" spans="1:44" ht="13" x14ac:dyDescent="0.15">
      <c r="A26" s="21" t="s">
        <v>36</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t="13" x14ac:dyDescent="0.15">
      <c r="A27" s="11" t="s">
        <v>37</v>
      </c>
      <c r="B27" s="5"/>
      <c r="C27" s="22">
        <v>39545</v>
      </c>
      <c r="D27" s="22">
        <v>45887</v>
      </c>
      <c r="E27" s="22">
        <v>55020</v>
      </c>
      <c r="F27" s="22">
        <v>59186</v>
      </c>
      <c r="G27" s="22">
        <v>64592</v>
      </c>
      <c r="H27" s="22">
        <v>68638</v>
      </c>
      <c r="I27" s="22">
        <v>70418</v>
      </c>
      <c r="J27" s="22">
        <v>64889</v>
      </c>
      <c r="K27" s="22">
        <v>68582</v>
      </c>
      <c r="L27" s="22">
        <v>78126</v>
      </c>
      <c r="M27" s="22">
        <v>82547</v>
      </c>
      <c r="N27" s="22">
        <v>92633</v>
      </c>
      <c r="O27" s="22">
        <v>105095</v>
      </c>
      <c r="P27" s="22">
        <v>114800</v>
      </c>
      <c r="Q27" s="22">
        <v>135773</v>
      </c>
      <c r="R27" s="22">
        <v>141811</v>
      </c>
      <c r="S27" s="22">
        <v>155240</v>
      </c>
      <c r="T27" s="22">
        <v>175090</v>
      </c>
      <c r="U27" s="22">
        <v>169661</v>
      </c>
      <c r="V27" s="22">
        <v>174174</v>
      </c>
      <c r="W27" s="22">
        <v>195876</v>
      </c>
      <c r="X27" s="22">
        <v>207730</v>
      </c>
      <c r="Y27" s="22">
        <v>227550</v>
      </c>
      <c r="Z27" s="22">
        <v>254525</v>
      </c>
      <c r="AA27" s="22">
        <v>310141</v>
      </c>
      <c r="AB27" s="22">
        <v>326510</v>
      </c>
      <c r="AC27" s="22">
        <v>366587</v>
      </c>
      <c r="AD27" s="22">
        <v>395841</v>
      </c>
      <c r="AE27" s="22">
        <v>484761</v>
      </c>
      <c r="AF27" s="22">
        <v>524827</v>
      </c>
      <c r="AG27" s="22">
        <v>548037</v>
      </c>
      <c r="AH27" s="8"/>
      <c r="AI27" s="23">
        <f>SUMIFS($C27:$V27,$C$7:$V$7,AI$7)</f>
        <v>199638</v>
      </c>
      <c r="AJ27" s="23">
        <f t="shared" ref="AJ27:AL27" si="26">SUMIFS($C27:$U27,$C$7:$U$7,AJ$7)</f>
        <v>268537</v>
      </c>
      <c r="AK27" s="23">
        <f t="shared" si="26"/>
        <v>321888</v>
      </c>
      <c r="AL27" s="23">
        <f t="shared" si="26"/>
        <v>497479</v>
      </c>
      <c r="AM27" s="23">
        <f t="shared" ref="AM27:AM30" si="27">SUMIFS($C27:$V27,$C$7:$V$7,AM$7)</f>
        <v>674165</v>
      </c>
      <c r="AN27" s="23">
        <f t="shared" ref="AN27:AN30" si="28">SUMIFS($C27:$Z27,$C$7:$Z$7,AN$7)</f>
        <v>885681</v>
      </c>
      <c r="AO27" s="23">
        <f t="shared" ref="AO27:AO32" si="29">SUMIFS($C27:$AD27,$C$7:$AD$7,AO$7)</f>
        <v>1399079</v>
      </c>
      <c r="AP27" s="8"/>
      <c r="AQ27" s="23">
        <f t="shared" ref="AQ27:AQ34" si="30">SUMIFS($C27:$AG27,$C$5:AG$5,"&lt;="&amp;AQ$5,$C$5:$AG$5,"&gt;"&amp;EOMONTH(AQ$5,-12))</f>
        <v>1257763</v>
      </c>
      <c r="AR27" s="23">
        <f t="shared" ref="AR27:AR34" si="31">SUMIFS($C27:$AG27,$C$5:AG$5,"&lt;="&amp;AR$5,$C$5:$AG$5,"&gt;"&amp;EOMONTH(AR$5,-12))</f>
        <v>1953466</v>
      </c>
    </row>
    <row r="28" spans="1:44" ht="13" x14ac:dyDescent="0.15">
      <c r="A28" s="11" t="s">
        <v>38</v>
      </c>
      <c r="B28" s="5"/>
      <c r="C28" s="29">
        <v>36181</v>
      </c>
      <c r="D28" s="29">
        <v>31730</v>
      </c>
      <c r="E28" s="29">
        <v>39259</v>
      </c>
      <c r="F28" s="29">
        <v>38448</v>
      </c>
      <c r="G28" s="29">
        <v>38496</v>
      </c>
      <c r="H28" s="29">
        <v>39220</v>
      </c>
      <c r="I28" s="29">
        <v>46754</v>
      </c>
      <c r="J28" s="29">
        <v>49406</v>
      </c>
      <c r="K28" s="29">
        <v>49900</v>
      </c>
      <c r="L28" s="29">
        <v>59916</v>
      </c>
      <c r="M28" s="29">
        <v>66533</v>
      </c>
      <c r="N28" s="29">
        <v>76821</v>
      </c>
      <c r="O28" s="29">
        <v>77266</v>
      </c>
      <c r="P28" s="29">
        <v>98243</v>
      </c>
      <c r="Q28" s="29">
        <v>116337</v>
      </c>
      <c r="R28" s="29">
        <v>119305</v>
      </c>
      <c r="S28" s="29">
        <v>133848</v>
      </c>
      <c r="T28" s="29">
        <v>156556</v>
      </c>
      <c r="U28" s="29">
        <v>149491</v>
      </c>
      <c r="V28" s="29">
        <v>185231</v>
      </c>
      <c r="W28" s="29">
        <v>194535</v>
      </c>
      <c r="X28" s="29">
        <v>238096</v>
      </c>
      <c r="Y28" s="29">
        <v>348463</v>
      </c>
      <c r="Z28" s="29">
        <v>328576</v>
      </c>
      <c r="AA28" s="29">
        <v>349460</v>
      </c>
      <c r="AB28" s="29">
        <v>375101</v>
      </c>
      <c r="AC28" s="29">
        <v>407850</v>
      </c>
      <c r="AD28" s="29">
        <v>484778</v>
      </c>
      <c r="AE28" s="29">
        <v>501562</v>
      </c>
      <c r="AF28" s="29">
        <v>530827</v>
      </c>
      <c r="AG28" s="29">
        <v>485838</v>
      </c>
      <c r="AH28" s="8"/>
      <c r="AI28" s="30">
        <f t="shared" ref="AI28:AL28" si="32">SUMIFS($C28:$U28,$C$7:$U$7,AI$7)</f>
        <v>145618</v>
      </c>
      <c r="AJ28" s="30">
        <f t="shared" si="32"/>
        <v>173876</v>
      </c>
      <c r="AK28" s="30">
        <f t="shared" si="32"/>
        <v>253170</v>
      </c>
      <c r="AL28" s="30">
        <f t="shared" si="32"/>
        <v>411151</v>
      </c>
      <c r="AM28" s="30">
        <f t="shared" si="27"/>
        <v>625126</v>
      </c>
      <c r="AN28" s="30">
        <f t="shared" si="28"/>
        <v>1109670</v>
      </c>
      <c r="AO28" s="30">
        <f t="shared" si="29"/>
        <v>1617189</v>
      </c>
      <c r="AP28" s="8"/>
      <c r="AQ28" s="30">
        <f t="shared" si="30"/>
        <v>1460987</v>
      </c>
      <c r="AR28" s="30">
        <f t="shared" si="31"/>
        <v>2003005</v>
      </c>
    </row>
    <row r="29" spans="1:44" ht="13" x14ac:dyDescent="0.15">
      <c r="A29" s="11" t="s">
        <v>39</v>
      </c>
      <c r="B29" s="5"/>
      <c r="C29" s="29">
        <v>28119</v>
      </c>
      <c r="D29" s="29">
        <v>31804</v>
      </c>
      <c r="E29" s="29">
        <v>37820</v>
      </c>
      <c r="F29" s="29">
        <v>45723</v>
      </c>
      <c r="G29" s="29">
        <v>96107</v>
      </c>
      <c r="H29" s="29">
        <v>50784</v>
      </c>
      <c r="I29" s="29">
        <v>52075</v>
      </c>
      <c r="J29" s="29">
        <v>53027</v>
      </c>
      <c r="K29" s="29">
        <v>56935</v>
      </c>
      <c r="L29" s="29">
        <v>62988</v>
      </c>
      <c r="M29" s="29">
        <v>64312</v>
      </c>
      <c r="N29" s="29">
        <v>66318</v>
      </c>
      <c r="O29" s="29">
        <v>75501</v>
      </c>
      <c r="P29" s="29">
        <v>82772</v>
      </c>
      <c r="Q29" s="29">
        <v>85527</v>
      </c>
      <c r="R29" s="29">
        <v>95445</v>
      </c>
      <c r="S29" s="29">
        <v>101867</v>
      </c>
      <c r="T29" s="29">
        <v>100778</v>
      </c>
      <c r="U29" s="29">
        <v>116069</v>
      </c>
      <c r="V29" s="29">
        <v>118164</v>
      </c>
      <c r="W29" s="29">
        <v>129495</v>
      </c>
      <c r="X29" s="29">
        <v>136386</v>
      </c>
      <c r="Y29" s="29">
        <v>153902</v>
      </c>
      <c r="Z29" s="29">
        <v>159420</v>
      </c>
      <c r="AA29" s="29">
        <v>195909</v>
      </c>
      <c r="AB29" s="29">
        <v>221020</v>
      </c>
      <c r="AC29" s="29">
        <v>267476</v>
      </c>
      <c r="AD29" s="29">
        <v>298921</v>
      </c>
      <c r="AE29" s="29">
        <v>444276</v>
      </c>
      <c r="AF29" s="29">
        <v>395720</v>
      </c>
      <c r="AG29" s="29">
        <v>395437</v>
      </c>
      <c r="AH29" s="8"/>
      <c r="AI29" s="30">
        <f t="shared" ref="AI29:AL29" si="33">SUMIFS($C29:$U29,$C$7:$U$7,AI$7)</f>
        <v>143466</v>
      </c>
      <c r="AJ29" s="30">
        <f t="shared" si="33"/>
        <v>251993</v>
      </c>
      <c r="AK29" s="30">
        <f t="shared" si="33"/>
        <v>250553</v>
      </c>
      <c r="AL29" s="30">
        <f t="shared" si="33"/>
        <v>339245</v>
      </c>
      <c r="AM29" s="30">
        <f t="shared" si="27"/>
        <v>436878</v>
      </c>
      <c r="AN29" s="30">
        <f t="shared" si="28"/>
        <v>579203</v>
      </c>
      <c r="AO29" s="30">
        <f t="shared" si="29"/>
        <v>983326</v>
      </c>
      <c r="AP29" s="8"/>
      <c r="AQ29" s="30">
        <f t="shared" si="30"/>
        <v>843825</v>
      </c>
      <c r="AR29" s="30">
        <f t="shared" si="31"/>
        <v>1534354</v>
      </c>
    </row>
    <row r="30" spans="1:44" ht="13" x14ac:dyDescent="0.15">
      <c r="A30" s="11" t="s">
        <v>40</v>
      </c>
      <c r="B30" s="5"/>
      <c r="C30" s="29">
        <v>16322</v>
      </c>
      <c r="D30" s="29">
        <v>8513</v>
      </c>
      <c r="E30" s="29">
        <v>16005</v>
      </c>
      <c r="F30" s="29">
        <v>13169</v>
      </c>
      <c r="G30" s="29">
        <v>7861</v>
      </c>
      <c r="H30" s="29">
        <v>17455</v>
      </c>
      <c r="I30" s="29">
        <v>12885</v>
      </c>
      <c r="J30" s="29">
        <v>13034</v>
      </c>
      <c r="K30" s="29">
        <v>11891</v>
      </c>
      <c r="L30" s="29">
        <v>18401</v>
      </c>
      <c r="M30" s="29">
        <v>19893</v>
      </c>
      <c r="N30" s="29">
        <v>16833</v>
      </c>
      <c r="O30" s="29">
        <v>18031</v>
      </c>
      <c r="P30" s="29">
        <v>21976</v>
      </c>
      <c r="Q30" s="29">
        <v>23596</v>
      </c>
      <c r="R30" s="29">
        <v>24474</v>
      </c>
      <c r="S30" s="29">
        <v>27841</v>
      </c>
      <c r="T30" s="29">
        <v>34264</v>
      </c>
      <c r="U30" s="29">
        <v>32722</v>
      </c>
      <c r="V30" s="29">
        <v>32132</v>
      </c>
      <c r="W30" s="29">
        <v>108883</v>
      </c>
      <c r="X30" s="29">
        <v>37603</v>
      </c>
      <c r="Y30" s="29">
        <v>15198</v>
      </c>
      <c r="Z30" s="29">
        <v>15986</v>
      </c>
      <c r="AA30" s="29">
        <v>20395</v>
      </c>
      <c r="AB30" s="29">
        <v>48173</v>
      </c>
      <c r="AC30" s="29">
        <v>62306</v>
      </c>
      <c r="AD30" s="29">
        <v>57117</v>
      </c>
      <c r="AE30" s="29">
        <v>91150</v>
      </c>
      <c r="AF30" s="29">
        <v>156697</v>
      </c>
      <c r="AG30" s="29">
        <v>147586</v>
      </c>
      <c r="AH30" s="11"/>
      <c r="AI30" s="30">
        <f t="shared" ref="AI30:AL30" si="34">SUMIFS($C30:$U30,$C$7:$U$7,AI$7)</f>
        <v>54009</v>
      </c>
      <c r="AJ30" s="30">
        <f t="shared" si="34"/>
        <v>51235</v>
      </c>
      <c r="AK30" s="30">
        <f t="shared" si="34"/>
        <v>67018</v>
      </c>
      <c r="AL30" s="30">
        <f t="shared" si="34"/>
        <v>88077</v>
      </c>
      <c r="AM30" s="30">
        <f t="shared" si="27"/>
        <v>126959</v>
      </c>
      <c r="AN30" s="30">
        <f t="shared" si="28"/>
        <v>177670</v>
      </c>
      <c r="AO30" s="30">
        <f t="shared" si="29"/>
        <v>187991</v>
      </c>
      <c r="AP30" s="8"/>
      <c r="AQ30" s="30">
        <f t="shared" si="30"/>
        <v>146860</v>
      </c>
      <c r="AR30" s="30">
        <f t="shared" si="31"/>
        <v>452550</v>
      </c>
    </row>
    <row r="31" spans="1:44" ht="13" x14ac:dyDescent="0.15">
      <c r="A31" s="11" t="s">
        <v>41</v>
      </c>
      <c r="B31" s="5"/>
      <c r="C31" s="33"/>
      <c r="D31" s="33"/>
      <c r="E31" s="33"/>
      <c r="F31" s="33"/>
      <c r="G31" s="33"/>
      <c r="H31" s="33"/>
      <c r="I31" s="33"/>
      <c r="J31" s="33"/>
      <c r="K31" s="33"/>
      <c r="L31" s="29"/>
      <c r="M31" s="29"/>
      <c r="N31" s="29"/>
      <c r="O31" s="29"/>
      <c r="P31" s="29"/>
      <c r="Q31" s="29"/>
      <c r="R31" s="29"/>
      <c r="S31" s="29"/>
      <c r="T31" s="29"/>
      <c r="U31" s="29"/>
      <c r="V31" s="29"/>
      <c r="W31" s="29"/>
      <c r="X31" s="29"/>
      <c r="Y31" s="29"/>
      <c r="Z31" s="29"/>
      <c r="AA31" s="29">
        <v>19860</v>
      </c>
      <c r="AB31" s="29">
        <v>45266</v>
      </c>
      <c r="AC31" s="29">
        <v>6000</v>
      </c>
      <c r="AD31" s="29">
        <v>0</v>
      </c>
      <c r="AE31" s="29">
        <v>0</v>
      </c>
      <c r="AF31" s="29">
        <v>35961</v>
      </c>
      <c r="AG31" s="29">
        <v>1619</v>
      </c>
      <c r="AH31" s="8"/>
      <c r="AI31" s="30"/>
      <c r="AJ31" s="30"/>
      <c r="AK31" s="30"/>
      <c r="AL31" s="30"/>
      <c r="AM31" s="30"/>
      <c r="AN31" s="30"/>
      <c r="AO31" s="30">
        <f t="shared" si="29"/>
        <v>71126</v>
      </c>
      <c r="AP31" s="8"/>
      <c r="AQ31" s="30">
        <f t="shared" si="30"/>
        <v>71126</v>
      </c>
      <c r="AR31" s="30">
        <f t="shared" si="31"/>
        <v>37580</v>
      </c>
    </row>
    <row r="32" spans="1:44" ht="13" x14ac:dyDescent="0.15">
      <c r="A32" s="11" t="s">
        <v>42</v>
      </c>
      <c r="B32" s="5"/>
      <c r="C32" s="33">
        <v>468</v>
      </c>
      <c r="D32" s="33">
        <v>482</v>
      </c>
      <c r="E32" s="33">
        <v>423</v>
      </c>
      <c r="F32" s="33">
        <v>384</v>
      </c>
      <c r="G32" s="33">
        <v>317</v>
      </c>
      <c r="H32" s="33">
        <v>222</v>
      </c>
      <c r="I32" s="33">
        <v>164</v>
      </c>
      <c r="J32" s="33">
        <v>147</v>
      </c>
      <c r="K32" s="33">
        <v>205</v>
      </c>
      <c r="L32" s="29">
        <v>222</v>
      </c>
      <c r="M32" s="29">
        <v>222</v>
      </c>
      <c r="N32" s="29">
        <v>234</v>
      </c>
      <c r="O32" s="29">
        <v>269</v>
      </c>
      <c r="P32" s="29">
        <v>672</v>
      </c>
      <c r="Q32" s="29">
        <v>1294</v>
      </c>
      <c r="R32" s="29">
        <v>2127</v>
      </c>
      <c r="S32" s="29">
        <v>0</v>
      </c>
      <c r="T32" s="29">
        <v>0</v>
      </c>
      <c r="U32" s="29">
        <v>0</v>
      </c>
      <c r="V32" s="29">
        <v>0</v>
      </c>
      <c r="W32" s="29">
        <v>0</v>
      </c>
      <c r="X32" s="29">
        <v>0</v>
      </c>
      <c r="Y32" s="29">
        <v>0</v>
      </c>
      <c r="Z32" s="29">
        <v>0</v>
      </c>
      <c r="AA32" s="29">
        <v>0</v>
      </c>
      <c r="AB32" s="29">
        <v>0</v>
      </c>
      <c r="AC32" s="29">
        <v>0</v>
      </c>
      <c r="AD32" s="29">
        <v>0</v>
      </c>
      <c r="AE32" s="29">
        <v>0</v>
      </c>
      <c r="AF32" s="29">
        <v>39389</v>
      </c>
      <c r="AG32" s="29">
        <v>37361</v>
      </c>
      <c r="AH32" s="8"/>
      <c r="AI32" s="30">
        <f t="shared" ref="AI32:AL32" si="35">SUMIFS($C32:$U32,$C$7:$U$7,AI$7)</f>
        <v>1757</v>
      </c>
      <c r="AJ32" s="30">
        <f t="shared" si="35"/>
        <v>850</v>
      </c>
      <c r="AK32" s="30">
        <f t="shared" si="35"/>
        <v>883</v>
      </c>
      <c r="AL32" s="30">
        <f t="shared" si="35"/>
        <v>4362</v>
      </c>
      <c r="AM32" s="30">
        <f t="shared" ref="AM32:AM34" si="36">SUMIFS($C32:$V32,$C$7:$V$7,AM$7)</f>
        <v>0</v>
      </c>
      <c r="AN32" s="30">
        <f t="shared" ref="AN32:AN34" si="37">SUMIFS($C32:$Z32,$C$7:$Z$7,AN$7)</f>
        <v>0</v>
      </c>
      <c r="AO32" s="30">
        <f t="shared" si="29"/>
        <v>0</v>
      </c>
      <c r="AP32" s="8"/>
      <c r="AQ32" s="30">
        <f t="shared" si="30"/>
        <v>0</v>
      </c>
      <c r="AR32" s="30">
        <f t="shared" si="31"/>
        <v>76750</v>
      </c>
    </row>
    <row r="33" spans="1:44" ht="13" x14ac:dyDescent="0.15">
      <c r="A33" s="21" t="s">
        <v>43</v>
      </c>
      <c r="B33" s="5"/>
      <c r="C33" s="31">
        <f t="shared" ref="C33:AG33" si="38">SUM(C27:C32)</f>
        <v>120635</v>
      </c>
      <c r="D33" s="31">
        <f t="shared" si="38"/>
        <v>118416</v>
      </c>
      <c r="E33" s="31">
        <f t="shared" si="38"/>
        <v>148527</v>
      </c>
      <c r="F33" s="31">
        <f t="shared" si="38"/>
        <v>156910</v>
      </c>
      <c r="G33" s="31">
        <f t="shared" si="38"/>
        <v>207373</v>
      </c>
      <c r="H33" s="31">
        <f t="shared" si="38"/>
        <v>176319</v>
      </c>
      <c r="I33" s="31">
        <f t="shared" si="38"/>
        <v>182296</v>
      </c>
      <c r="J33" s="31">
        <f t="shared" si="38"/>
        <v>180503</v>
      </c>
      <c r="K33" s="31">
        <f t="shared" si="38"/>
        <v>187513</v>
      </c>
      <c r="L33" s="31">
        <f t="shared" si="38"/>
        <v>219653</v>
      </c>
      <c r="M33" s="31">
        <f t="shared" si="38"/>
        <v>233507</v>
      </c>
      <c r="N33" s="31">
        <f t="shared" si="38"/>
        <v>252839</v>
      </c>
      <c r="O33" s="31">
        <f t="shared" si="38"/>
        <v>276162</v>
      </c>
      <c r="P33" s="31">
        <f t="shared" si="38"/>
        <v>318463</v>
      </c>
      <c r="Q33" s="31">
        <f t="shared" si="38"/>
        <v>362527</v>
      </c>
      <c r="R33" s="31">
        <f t="shared" si="38"/>
        <v>383162</v>
      </c>
      <c r="S33" s="31">
        <f t="shared" si="38"/>
        <v>418796</v>
      </c>
      <c r="T33" s="31">
        <f t="shared" si="38"/>
        <v>466688</v>
      </c>
      <c r="U33" s="31">
        <f t="shared" si="38"/>
        <v>467943</v>
      </c>
      <c r="V33" s="31">
        <f t="shared" si="38"/>
        <v>509701</v>
      </c>
      <c r="W33" s="31">
        <f t="shared" si="38"/>
        <v>628789</v>
      </c>
      <c r="X33" s="31">
        <f t="shared" si="38"/>
        <v>619815</v>
      </c>
      <c r="Y33" s="31">
        <f t="shared" si="38"/>
        <v>745113</v>
      </c>
      <c r="Z33" s="31">
        <f t="shared" si="38"/>
        <v>758507</v>
      </c>
      <c r="AA33" s="31">
        <f t="shared" si="38"/>
        <v>895765</v>
      </c>
      <c r="AB33" s="31">
        <f t="shared" si="38"/>
        <v>1016070</v>
      </c>
      <c r="AC33" s="31">
        <f t="shared" si="38"/>
        <v>1110219</v>
      </c>
      <c r="AD33" s="31">
        <f t="shared" si="38"/>
        <v>1236657</v>
      </c>
      <c r="AE33" s="31">
        <f t="shared" si="38"/>
        <v>1521749</v>
      </c>
      <c r="AF33" s="31">
        <f t="shared" si="38"/>
        <v>1683421</v>
      </c>
      <c r="AG33" s="31">
        <f t="shared" si="38"/>
        <v>1615878</v>
      </c>
      <c r="AH33" s="21"/>
      <c r="AI33" s="31">
        <f t="shared" ref="AI33:AL33" si="39">SUMIFS($C33:$U33,$C$7:$U$7,AI$7)</f>
        <v>544488</v>
      </c>
      <c r="AJ33" s="31">
        <f t="shared" si="39"/>
        <v>746491</v>
      </c>
      <c r="AK33" s="31">
        <f t="shared" si="39"/>
        <v>893512</v>
      </c>
      <c r="AL33" s="31">
        <f t="shared" si="39"/>
        <v>1340314</v>
      </c>
      <c r="AM33" s="31">
        <f t="shared" si="36"/>
        <v>1863128</v>
      </c>
      <c r="AN33" s="31">
        <f t="shared" si="37"/>
        <v>2752224</v>
      </c>
      <c r="AO33" s="31">
        <f>SUM(AO27:AO32)</f>
        <v>4258711</v>
      </c>
      <c r="AP33" s="21"/>
      <c r="AQ33" s="31">
        <f t="shared" si="30"/>
        <v>3780561</v>
      </c>
      <c r="AR33" s="31">
        <f t="shared" si="31"/>
        <v>6057705</v>
      </c>
    </row>
    <row r="34" spans="1:44" ht="13" x14ac:dyDescent="0.15">
      <c r="A34" s="21" t="s">
        <v>44</v>
      </c>
      <c r="B34" s="5"/>
      <c r="C34" s="31">
        <f t="shared" ref="C34:W34" si="40">C24-C33</f>
        <v>-46350</v>
      </c>
      <c r="D34" s="31">
        <f t="shared" si="40"/>
        <v>-28074</v>
      </c>
      <c r="E34" s="31">
        <f t="shared" si="40"/>
        <v>-52217</v>
      </c>
      <c r="F34" s="31">
        <f t="shared" si="40"/>
        <v>-47817</v>
      </c>
      <c r="G34" s="31">
        <f t="shared" si="40"/>
        <v>-97133</v>
      </c>
      <c r="H34" s="31">
        <f t="shared" si="40"/>
        <v>-27360</v>
      </c>
      <c r="I34" s="31">
        <f t="shared" si="40"/>
        <v>-31982</v>
      </c>
      <c r="J34" s="31">
        <f t="shared" si="40"/>
        <v>-13978</v>
      </c>
      <c r="K34" s="31">
        <f t="shared" si="40"/>
        <v>-14082</v>
      </c>
      <c r="L34" s="31">
        <f t="shared" si="40"/>
        <v>-12224</v>
      </c>
      <c r="M34" s="31">
        <f t="shared" si="40"/>
        <v>-14891</v>
      </c>
      <c r="N34" s="31">
        <f t="shared" si="40"/>
        <v>-13009</v>
      </c>
      <c r="O34" s="31">
        <f t="shared" si="40"/>
        <v>-20992</v>
      </c>
      <c r="P34" s="31">
        <f t="shared" si="40"/>
        <v>-2647</v>
      </c>
      <c r="Q34" s="31">
        <f t="shared" si="40"/>
        <v>-9867</v>
      </c>
      <c r="R34" s="31">
        <f t="shared" si="40"/>
        <v>-3108</v>
      </c>
      <c r="S34" s="31">
        <f t="shared" si="40"/>
        <v>-22042</v>
      </c>
      <c r="T34" s="31">
        <f t="shared" si="40"/>
        <v>-843</v>
      </c>
      <c r="U34" s="31">
        <f t="shared" si="40"/>
        <v>32094</v>
      </c>
      <c r="V34" s="31">
        <f t="shared" si="40"/>
        <v>17348</v>
      </c>
      <c r="W34" s="31">
        <f t="shared" si="40"/>
        <v>-90288</v>
      </c>
      <c r="X34" s="31">
        <v>-23052</v>
      </c>
      <c r="Y34" s="31">
        <v>49342</v>
      </c>
      <c r="Z34" s="31">
        <f>-18815-SUM(W34:Y34)</f>
        <v>45183</v>
      </c>
      <c r="AA34" s="31">
        <v>67736</v>
      </c>
      <c r="AB34" s="31">
        <v>124994</v>
      </c>
      <c r="AC34" s="31">
        <v>22996</v>
      </c>
      <c r="AD34" s="31">
        <f t="shared" ref="AD34:AG34" si="41">AD24-AD33</f>
        <v>-54614</v>
      </c>
      <c r="AE34" s="31">
        <f t="shared" si="41"/>
        <v>-226789</v>
      </c>
      <c r="AF34" s="31">
        <f t="shared" si="41"/>
        <v>-213773</v>
      </c>
      <c r="AG34" s="31">
        <f t="shared" si="41"/>
        <v>-48789</v>
      </c>
      <c r="AH34" s="8"/>
      <c r="AI34" s="31">
        <f t="shared" ref="AI34:AL34" si="42">SUMIFS($C34:$U34,$C$7:$U$7,AI$7)</f>
        <v>-174458</v>
      </c>
      <c r="AJ34" s="31">
        <f t="shared" si="42"/>
        <v>-170453</v>
      </c>
      <c r="AK34" s="31">
        <f t="shared" si="42"/>
        <v>-54206</v>
      </c>
      <c r="AL34" s="31">
        <f t="shared" si="42"/>
        <v>-36614</v>
      </c>
      <c r="AM34" s="31">
        <f t="shared" si="36"/>
        <v>26557</v>
      </c>
      <c r="AN34" s="31">
        <f t="shared" si="37"/>
        <v>-18815</v>
      </c>
      <c r="AO34" s="31">
        <f>AO24-AO33</f>
        <v>161112</v>
      </c>
      <c r="AP34" s="8"/>
      <c r="AQ34" s="31">
        <f t="shared" si="30"/>
        <v>260909</v>
      </c>
      <c r="AR34" s="31">
        <f t="shared" si="31"/>
        <v>-543965</v>
      </c>
    </row>
    <row r="35" spans="1:44" ht="13" x14ac:dyDescent="0.15">
      <c r="A35" s="11" t="s">
        <v>45</v>
      </c>
      <c r="B35" s="5"/>
      <c r="C35" s="5"/>
      <c r="D35" s="5"/>
      <c r="E35" s="5"/>
      <c r="F35" s="5"/>
      <c r="G35" s="5"/>
      <c r="H35" s="5"/>
      <c r="I35" s="5"/>
      <c r="J35" s="5"/>
      <c r="K35" s="5"/>
      <c r="L35" s="5"/>
      <c r="M35" s="5"/>
      <c r="N35" s="5"/>
      <c r="O35" s="5"/>
      <c r="P35" s="5"/>
      <c r="Q35" s="5"/>
      <c r="R35" s="5"/>
      <c r="S35" s="5"/>
      <c r="T35" s="5"/>
      <c r="U35" s="5"/>
      <c r="V35" s="34">
        <v>-373445</v>
      </c>
      <c r="W35" s="5"/>
      <c r="X35" s="5"/>
      <c r="Y35" s="34"/>
      <c r="Z35" s="35"/>
      <c r="AA35" s="35"/>
      <c r="AB35" s="35"/>
      <c r="AC35" s="35"/>
      <c r="AD35" s="35"/>
      <c r="AE35" s="35"/>
      <c r="AF35" s="35"/>
      <c r="AG35" s="35"/>
      <c r="AH35" s="36"/>
      <c r="AI35" s="5"/>
      <c r="AJ35" s="5"/>
      <c r="AK35" s="5"/>
      <c r="AL35" s="5"/>
      <c r="AM35" s="5"/>
      <c r="AN35" s="5"/>
      <c r="AO35" s="30"/>
      <c r="AP35" s="8"/>
      <c r="AQ35" s="5"/>
      <c r="AR35" s="5"/>
    </row>
    <row r="36" spans="1:44" ht="13" x14ac:dyDescent="0.15">
      <c r="A36" s="11" t="s">
        <v>46</v>
      </c>
      <c r="B36" s="5"/>
      <c r="C36" s="37">
        <v>414</v>
      </c>
      <c r="D36" s="37">
        <v>444</v>
      </c>
      <c r="E36" s="37">
        <v>137</v>
      </c>
      <c r="F36" s="37">
        <v>168</v>
      </c>
      <c r="G36" s="37">
        <v>69</v>
      </c>
      <c r="H36" s="37">
        <v>-129</v>
      </c>
      <c r="I36" s="37">
        <v>-183</v>
      </c>
      <c r="J36" s="37">
        <v>-290</v>
      </c>
      <c r="K36" s="34">
        <v>996</v>
      </c>
      <c r="L36" s="34">
        <v>3494</v>
      </c>
      <c r="M36" s="34">
        <v>3080</v>
      </c>
      <c r="N36" s="34">
        <v>2483</v>
      </c>
      <c r="O36" s="34">
        <v>2112</v>
      </c>
      <c r="P36" s="34">
        <v>3470</v>
      </c>
      <c r="Q36" s="34">
        <v>7224</v>
      </c>
      <c r="R36" s="34">
        <v>5176</v>
      </c>
      <c r="S36" s="34">
        <v>4681</v>
      </c>
      <c r="T36" s="34">
        <v>5143</v>
      </c>
      <c r="U36" s="34">
        <v>5632</v>
      </c>
      <c r="V36" s="34">
        <v>6060</v>
      </c>
      <c r="W36" s="37">
        <v>9206</v>
      </c>
      <c r="X36" s="37">
        <v>14769</v>
      </c>
      <c r="Y36" s="37">
        <v>14980</v>
      </c>
      <c r="Z36" s="37">
        <v>17988</v>
      </c>
      <c r="AA36" s="37">
        <v>253</v>
      </c>
      <c r="AB36" s="37">
        <v>6464</v>
      </c>
      <c r="AC36" s="37">
        <v>13409</v>
      </c>
      <c r="AD36" s="37">
        <v>12998</v>
      </c>
      <c r="AE36" s="37">
        <v>15748</v>
      </c>
      <c r="AF36" s="37">
        <v>12966</v>
      </c>
      <c r="AG36" s="37">
        <v>6042</v>
      </c>
      <c r="AH36" s="8"/>
      <c r="AI36" s="38">
        <f>SUMIFS($C36:$V36,$C$7:$V$7,AI$7)</f>
        <v>1163</v>
      </c>
      <c r="AJ36" s="38">
        <f t="shared" ref="AJ36:AL36" si="43">SUMIFS($C36:$U36,$C$7:$U$7,AJ$7)</f>
        <v>-533</v>
      </c>
      <c r="AK36" s="38">
        <f t="shared" si="43"/>
        <v>10053</v>
      </c>
      <c r="AL36" s="38">
        <f t="shared" si="43"/>
        <v>17982</v>
      </c>
      <c r="AM36" s="38">
        <f t="shared" ref="AM36:AM39" si="44">SUMIFS($C36:$V36,$C$7:$V$7,AM$7)</f>
        <v>21516</v>
      </c>
      <c r="AN36" s="38">
        <f t="shared" ref="AN36:AN39" si="45">SUMIFS($C36:$Z36,$C$7:$Z$7,AN$7)</f>
        <v>56943</v>
      </c>
      <c r="AO36" s="38">
        <f t="shared" ref="AO36:AO37" si="46">SUMIFS($C36:$AD36,$C$7:$AD$7,AO$7)</f>
        <v>33124</v>
      </c>
      <c r="AP36" s="8"/>
      <c r="AQ36" s="38">
        <f t="shared" ref="AQ36:AQ39" si="47">SUMIFS($C36:$AG36,$C$5:AG$5,"&lt;="&amp;AQ$5,$C$5:$AG$5,"&gt;"&amp;EOMONTH(AQ$5,-12))</f>
        <v>38114</v>
      </c>
      <c r="AR36" s="38">
        <f t="shared" ref="AR36:AR39" si="48">SUMIFS($C36:$AG36,$C$5:AG$5,"&lt;="&amp;AR$5,$C$5:$AG$5,"&gt;"&amp;EOMONTH(AR$5,-12))</f>
        <v>47754</v>
      </c>
    </row>
    <row r="37" spans="1:44" ht="13" x14ac:dyDescent="0.15">
      <c r="A37" s="11" t="s">
        <v>47</v>
      </c>
      <c r="B37" s="5"/>
      <c r="C37" s="37">
        <v>796</v>
      </c>
      <c r="D37" s="37">
        <v>-50</v>
      </c>
      <c r="E37" s="37">
        <v>644</v>
      </c>
      <c r="F37" s="37">
        <v>-940</v>
      </c>
      <c r="G37" s="37">
        <v>-786</v>
      </c>
      <c r="H37" s="37">
        <v>-198</v>
      </c>
      <c r="I37" s="37">
        <v>294</v>
      </c>
      <c r="J37" s="37">
        <v>443</v>
      </c>
      <c r="K37" s="34">
        <v>-497</v>
      </c>
      <c r="L37" s="34">
        <v>-228</v>
      </c>
      <c r="M37" s="34">
        <v>-1226</v>
      </c>
      <c r="N37" s="34">
        <v>356</v>
      </c>
      <c r="O37" s="34">
        <v>707</v>
      </c>
      <c r="P37" s="34">
        <v>-815</v>
      </c>
      <c r="Q37" s="34">
        <v>-37800</v>
      </c>
      <c r="R37" s="34">
        <v>19439</v>
      </c>
      <c r="S37" s="34">
        <v>11299</v>
      </c>
      <c r="T37" s="34">
        <v>1230</v>
      </c>
      <c r="U37" s="34">
        <v>-5541</v>
      </c>
      <c r="V37" s="37">
        <v>-6715</v>
      </c>
      <c r="W37" s="37">
        <v>5862</v>
      </c>
      <c r="X37" s="37">
        <v>-25591</v>
      </c>
      <c r="Y37" s="37">
        <v>-784</v>
      </c>
      <c r="Z37" s="37">
        <v>-271212</v>
      </c>
      <c r="AA37" s="37">
        <v>27528</v>
      </c>
      <c r="AB37" s="37">
        <v>-75788</v>
      </c>
      <c r="AC37" s="37">
        <v>12011</v>
      </c>
      <c r="AD37" s="37">
        <v>6776</v>
      </c>
      <c r="AE37" s="37">
        <v>-33472</v>
      </c>
      <c r="AF37" s="37">
        <v>-18766</v>
      </c>
      <c r="AG37" s="37">
        <v>-18798</v>
      </c>
      <c r="AH37" s="8"/>
      <c r="AI37" s="38">
        <f t="shared" ref="AI37:AL37" si="49">SUMIFS($C37:$U37,$C$7:$U$7,AI$7)</f>
        <v>450</v>
      </c>
      <c r="AJ37" s="38">
        <f t="shared" si="49"/>
        <v>-247</v>
      </c>
      <c r="AK37" s="38">
        <f t="shared" si="49"/>
        <v>-1595</v>
      </c>
      <c r="AL37" s="38">
        <f t="shared" si="49"/>
        <v>-18469</v>
      </c>
      <c r="AM37" s="38">
        <f t="shared" si="44"/>
        <v>273</v>
      </c>
      <c r="AN37" s="38">
        <f t="shared" si="45"/>
        <v>-291725</v>
      </c>
      <c r="AO37" s="38">
        <f t="shared" si="46"/>
        <v>-29473</v>
      </c>
      <c r="AP37" s="8"/>
      <c r="AQ37" s="38">
        <f t="shared" si="47"/>
        <v>-307461</v>
      </c>
      <c r="AR37" s="38">
        <f t="shared" si="48"/>
        <v>-64260</v>
      </c>
    </row>
    <row r="38" spans="1:44" ht="13" x14ac:dyDescent="0.15">
      <c r="A38" s="11" t="s">
        <v>48</v>
      </c>
      <c r="B38" s="5"/>
      <c r="C38" s="39">
        <f t="shared" ref="C38:U38" si="50">C34-SUM(C36:C37)</f>
        <v>-47560</v>
      </c>
      <c r="D38" s="39">
        <f t="shared" si="50"/>
        <v>-28468</v>
      </c>
      <c r="E38" s="39">
        <f t="shared" si="50"/>
        <v>-52998</v>
      </c>
      <c r="F38" s="39">
        <f t="shared" si="50"/>
        <v>-47045</v>
      </c>
      <c r="G38" s="39">
        <f t="shared" si="50"/>
        <v>-96416</v>
      </c>
      <c r="H38" s="39">
        <f t="shared" si="50"/>
        <v>-27033</v>
      </c>
      <c r="I38" s="39">
        <f t="shared" si="50"/>
        <v>-32093</v>
      </c>
      <c r="J38" s="39">
        <f t="shared" si="50"/>
        <v>-14131</v>
      </c>
      <c r="K38" s="39">
        <f t="shared" si="50"/>
        <v>-14581</v>
      </c>
      <c r="L38" s="39">
        <f t="shared" si="50"/>
        <v>-15490</v>
      </c>
      <c r="M38" s="39">
        <f t="shared" si="50"/>
        <v>-16745</v>
      </c>
      <c r="N38" s="39">
        <f t="shared" si="50"/>
        <v>-15848</v>
      </c>
      <c r="O38" s="39">
        <f t="shared" si="50"/>
        <v>-23811</v>
      </c>
      <c r="P38" s="39">
        <f t="shared" si="50"/>
        <v>-5302</v>
      </c>
      <c r="Q38" s="39">
        <f t="shared" si="50"/>
        <v>20709</v>
      </c>
      <c r="R38" s="39">
        <f t="shared" si="50"/>
        <v>-27723</v>
      </c>
      <c r="S38" s="39">
        <f t="shared" si="50"/>
        <v>-38022</v>
      </c>
      <c r="T38" s="39">
        <f t="shared" si="50"/>
        <v>-7216</v>
      </c>
      <c r="U38" s="39">
        <f t="shared" si="50"/>
        <v>32003</v>
      </c>
      <c r="V38" s="39">
        <f t="shared" ref="V38:AG38" si="51">V34-V35- SUM(V36:V37)</f>
        <v>391448</v>
      </c>
      <c r="W38" s="39">
        <f t="shared" si="51"/>
        <v>-105356</v>
      </c>
      <c r="X38" s="39">
        <f t="shared" si="51"/>
        <v>-12230</v>
      </c>
      <c r="Y38" s="39">
        <f t="shared" si="51"/>
        <v>35146</v>
      </c>
      <c r="Z38" s="39">
        <f t="shared" si="51"/>
        <v>298407</v>
      </c>
      <c r="AA38" s="39">
        <f t="shared" si="51"/>
        <v>39955</v>
      </c>
      <c r="AB38" s="39">
        <f t="shared" si="51"/>
        <v>194318</v>
      </c>
      <c r="AC38" s="39">
        <f t="shared" si="51"/>
        <v>-2424</v>
      </c>
      <c r="AD38" s="39">
        <f t="shared" si="51"/>
        <v>-74388</v>
      </c>
      <c r="AE38" s="39">
        <f t="shared" si="51"/>
        <v>-209065</v>
      </c>
      <c r="AF38" s="39">
        <f t="shared" si="51"/>
        <v>-207973</v>
      </c>
      <c r="AG38" s="39">
        <f t="shared" si="51"/>
        <v>-36033</v>
      </c>
      <c r="AH38" s="8"/>
      <c r="AI38" s="31">
        <f t="shared" ref="AI38:AL38" si="52">SUMIF($C$7:$T$7,AI$7,$C38:$T38)</f>
        <v>-176071</v>
      </c>
      <c r="AJ38" s="31">
        <f t="shared" si="52"/>
        <v>-169673</v>
      </c>
      <c r="AK38" s="31">
        <f t="shared" si="52"/>
        <v>-62664</v>
      </c>
      <c r="AL38" s="31">
        <f t="shared" si="52"/>
        <v>-36127</v>
      </c>
      <c r="AM38" s="31">
        <f t="shared" si="44"/>
        <v>378213</v>
      </c>
      <c r="AN38" s="31">
        <f t="shared" si="45"/>
        <v>215967</v>
      </c>
      <c r="AO38" s="39">
        <f>AO34-AO35- SUM(AO36:AO37)</f>
        <v>157461</v>
      </c>
      <c r="AP38" s="8"/>
      <c r="AQ38" s="31">
        <f t="shared" si="47"/>
        <v>530256</v>
      </c>
      <c r="AR38" s="31">
        <f t="shared" si="48"/>
        <v>-527459</v>
      </c>
    </row>
    <row r="39" spans="1:44" ht="13" collapsed="1" x14ac:dyDescent="0.15">
      <c r="A39" s="11" t="s">
        <v>49</v>
      </c>
      <c r="B39" s="5"/>
      <c r="C39" s="37">
        <v>418</v>
      </c>
      <c r="D39" s="37">
        <v>1152</v>
      </c>
      <c r="E39" s="37">
        <v>932</v>
      </c>
      <c r="F39" s="37">
        <v>1244</v>
      </c>
      <c r="G39" s="34">
        <v>339</v>
      </c>
      <c r="H39" s="34">
        <v>312</v>
      </c>
      <c r="I39" s="34">
        <v>230</v>
      </c>
      <c r="J39" s="34">
        <v>1036</v>
      </c>
      <c r="K39" s="34">
        <v>509</v>
      </c>
      <c r="L39" s="34">
        <v>472</v>
      </c>
      <c r="M39" s="34">
        <v>-647</v>
      </c>
      <c r="N39" s="34">
        <v>-185</v>
      </c>
      <c r="O39" s="34">
        <v>175</v>
      </c>
      <c r="P39" s="34">
        <v>604</v>
      </c>
      <c r="Q39" s="34">
        <v>1066</v>
      </c>
      <c r="R39" s="34">
        <v>481</v>
      </c>
      <c r="S39" s="34">
        <v>129</v>
      </c>
      <c r="T39" s="34">
        <v>-476</v>
      </c>
      <c r="U39" s="34">
        <v>2606</v>
      </c>
      <c r="V39" s="34">
        <v>508</v>
      </c>
      <c r="W39" s="37">
        <v>535</v>
      </c>
      <c r="X39" s="37">
        <v>-752</v>
      </c>
      <c r="Y39" s="37">
        <v>-1369</v>
      </c>
      <c r="Z39" s="37">
        <v>4448</v>
      </c>
      <c r="AA39" s="37">
        <v>947</v>
      </c>
      <c r="AB39" s="37">
        <v>-9360</v>
      </c>
      <c r="AC39" s="37">
        <v>452</v>
      </c>
      <c r="AD39" s="40">
        <v>6597</v>
      </c>
      <c r="AE39" s="40">
        <v>-1702</v>
      </c>
      <c r="AF39" s="40">
        <v>1304</v>
      </c>
      <c r="AG39" s="40">
        <v>-17289</v>
      </c>
      <c r="AH39" s="8"/>
      <c r="AI39" s="38">
        <f t="shared" ref="AI39:AL39" si="53">SUMIFS($C39:$U39,$C$7:$U$7,AI$7)</f>
        <v>3746</v>
      </c>
      <c r="AJ39" s="38">
        <f t="shared" si="53"/>
        <v>1917</v>
      </c>
      <c r="AK39" s="38">
        <f t="shared" si="53"/>
        <v>149</v>
      </c>
      <c r="AL39" s="38">
        <f t="shared" si="53"/>
        <v>2326</v>
      </c>
      <c r="AM39" s="38">
        <f t="shared" si="44"/>
        <v>2767</v>
      </c>
      <c r="AN39" s="38">
        <f t="shared" si="45"/>
        <v>2862</v>
      </c>
      <c r="AO39" s="38">
        <f>SUMIFS($C39:$AD39,$C$7:$AD$7,AO$7)</f>
        <v>-1364</v>
      </c>
      <c r="AP39" s="8"/>
      <c r="AQ39" s="38">
        <f t="shared" si="47"/>
        <v>-3513</v>
      </c>
      <c r="AR39" s="38">
        <f t="shared" si="48"/>
        <v>-11090</v>
      </c>
    </row>
    <row r="40" spans="1:44" ht="13" hidden="1" outlineLevel="1" x14ac:dyDescent="0.15">
      <c r="A40" s="11" t="s">
        <v>50</v>
      </c>
      <c r="B40" s="5"/>
      <c r="C40" s="5"/>
      <c r="D40" s="5"/>
      <c r="E40" s="5"/>
      <c r="F40" s="37">
        <v>-32200</v>
      </c>
      <c r="G40" s="5"/>
      <c r="H40" s="5"/>
      <c r="I40" s="5"/>
      <c r="J40" s="5"/>
      <c r="K40" s="5"/>
      <c r="L40" s="5"/>
      <c r="M40" s="5"/>
      <c r="N40" s="5"/>
      <c r="O40" s="5"/>
      <c r="P40" s="5"/>
      <c r="Q40" s="5"/>
      <c r="R40" s="5"/>
      <c r="S40" s="5"/>
      <c r="T40" s="5"/>
      <c r="U40" s="5"/>
      <c r="V40" s="5"/>
      <c r="W40" s="5"/>
      <c r="X40" s="5"/>
      <c r="Y40" s="5"/>
      <c r="Z40" s="5"/>
      <c r="AA40" s="5"/>
      <c r="AB40" s="5"/>
      <c r="AC40" s="5"/>
      <c r="AD40" s="5"/>
      <c r="AE40" s="5"/>
      <c r="AH40" s="8"/>
      <c r="AI40" s="5"/>
      <c r="AJ40" s="5"/>
      <c r="AK40" s="5"/>
      <c r="AL40" s="5"/>
      <c r="AM40" s="5"/>
      <c r="AN40" s="5"/>
      <c r="AO40" s="5"/>
      <c r="AP40" s="8"/>
      <c r="AQ40" s="5"/>
      <c r="AR40" s="5"/>
    </row>
    <row r="41" spans="1:44" ht="13" hidden="1" outlineLevel="1" x14ac:dyDescent="0.15">
      <c r="A41" s="11" t="s">
        <v>51</v>
      </c>
      <c r="B41" s="5"/>
      <c r="C41" s="5"/>
      <c r="D41" s="5"/>
      <c r="E41" s="5"/>
      <c r="F41" s="41">
        <f>F42+F40</f>
        <v>-80489</v>
      </c>
      <c r="G41" s="5"/>
      <c r="H41" s="5"/>
      <c r="I41" s="5"/>
      <c r="J41" s="5"/>
      <c r="K41" s="5"/>
      <c r="L41" s="5"/>
      <c r="M41" s="5"/>
      <c r="N41" s="5"/>
      <c r="O41" s="5"/>
      <c r="P41" s="5"/>
      <c r="Q41" s="5"/>
      <c r="R41" s="5"/>
      <c r="S41" s="5"/>
      <c r="T41" s="5"/>
      <c r="U41" s="5"/>
      <c r="V41" s="5"/>
      <c r="W41" s="5"/>
      <c r="X41" s="5"/>
      <c r="Y41" s="5"/>
      <c r="Z41" s="5"/>
      <c r="AA41" s="5"/>
      <c r="AB41" s="5"/>
      <c r="AC41" s="5"/>
      <c r="AD41" s="5"/>
      <c r="AE41" s="5"/>
      <c r="AH41" s="8"/>
      <c r="AI41" s="5"/>
      <c r="AJ41" s="5"/>
      <c r="AK41" s="5"/>
      <c r="AL41" s="5"/>
      <c r="AM41" s="5"/>
      <c r="AN41" s="5"/>
      <c r="AO41" s="5"/>
      <c r="AP41" s="8"/>
      <c r="AQ41" s="5"/>
      <c r="AR41" s="5"/>
    </row>
    <row r="42" spans="1:44" ht="13" x14ac:dyDescent="0.15">
      <c r="A42" s="11" t="s">
        <v>52</v>
      </c>
      <c r="B42" s="5"/>
      <c r="C42" s="39">
        <f t="shared" ref="C42:AG42" si="54">C38-C39</f>
        <v>-47978</v>
      </c>
      <c r="D42" s="39">
        <f t="shared" si="54"/>
        <v>-29620</v>
      </c>
      <c r="E42" s="39">
        <f t="shared" si="54"/>
        <v>-53930</v>
      </c>
      <c r="F42" s="39">
        <f t="shared" si="54"/>
        <v>-48289</v>
      </c>
      <c r="G42" s="39">
        <f t="shared" si="54"/>
        <v>-96755</v>
      </c>
      <c r="H42" s="39">
        <f t="shared" si="54"/>
        <v>-27345</v>
      </c>
      <c r="I42" s="39">
        <f t="shared" si="54"/>
        <v>-32323</v>
      </c>
      <c r="J42" s="39">
        <f t="shared" si="54"/>
        <v>-15167</v>
      </c>
      <c r="K42" s="39">
        <f t="shared" si="54"/>
        <v>-15090</v>
      </c>
      <c r="L42" s="39">
        <f t="shared" si="54"/>
        <v>-15962</v>
      </c>
      <c r="M42" s="39">
        <f t="shared" si="54"/>
        <v>-16098</v>
      </c>
      <c r="N42" s="39">
        <f t="shared" si="54"/>
        <v>-15663</v>
      </c>
      <c r="O42" s="39">
        <f t="shared" si="54"/>
        <v>-23986</v>
      </c>
      <c r="P42" s="39">
        <f t="shared" si="54"/>
        <v>-5906</v>
      </c>
      <c r="Q42" s="39">
        <f t="shared" si="54"/>
        <v>19643</v>
      </c>
      <c r="R42" s="39">
        <f t="shared" si="54"/>
        <v>-28204</v>
      </c>
      <c r="S42" s="39">
        <f t="shared" si="54"/>
        <v>-38151</v>
      </c>
      <c r="T42" s="39">
        <f t="shared" si="54"/>
        <v>-6740</v>
      </c>
      <c r="U42" s="39">
        <f t="shared" si="54"/>
        <v>29397</v>
      </c>
      <c r="V42" s="39">
        <f t="shared" si="54"/>
        <v>390940</v>
      </c>
      <c r="W42" s="39">
        <f t="shared" si="54"/>
        <v>-105891</v>
      </c>
      <c r="X42" s="39">
        <f t="shared" si="54"/>
        <v>-11478</v>
      </c>
      <c r="Y42" s="39">
        <f t="shared" si="54"/>
        <v>36515</v>
      </c>
      <c r="Z42" s="39">
        <f t="shared" si="54"/>
        <v>293959</v>
      </c>
      <c r="AA42" s="39">
        <f t="shared" si="54"/>
        <v>39008</v>
      </c>
      <c r="AB42" s="39">
        <f t="shared" si="54"/>
        <v>203678</v>
      </c>
      <c r="AC42" s="39">
        <f t="shared" si="54"/>
        <v>-2876</v>
      </c>
      <c r="AD42" s="39">
        <f t="shared" si="54"/>
        <v>-80985</v>
      </c>
      <c r="AE42" s="39">
        <f t="shared" si="54"/>
        <v>-207363</v>
      </c>
      <c r="AF42" s="39">
        <f t="shared" si="54"/>
        <v>-209277</v>
      </c>
      <c r="AG42" s="39">
        <f t="shared" si="54"/>
        <v>-18744</v>
      </c>
      <c r="AH42" s="8"/>
      <c r="AI42" s="31">
        <f t="shared" ref="AI42:AL42" si="55">SUMIF($C$7:$T$7,AI$7,$C42:$T42)</f>
        <v>-179817</v>
      </c>
      <c r="AJ42" s="31">
        <f t="shared" si="55"/>
        <v>-171590</v>
      </c>
      <c r="AK42" s="31">
        <f t="shared" si="55"/>
        <v>-62813</v>
      </c>
      <c r="AL42" s="31">
        <f t="shared" si="55"/>
        <v>-38453</v>
      </c>
      <c r="AM42" s="31">
        <f>SUMIFS($C42:$V42,$C$7:$V$7,AM$7)</f>
        <v>375446</v>
      </c>
      <c r="AN42" s="31">
        <f>SUMIFS($C42:$Z42,$C$7:$Z$7,AN$7)</f>
        <v>213105</v>
      </c>
      <c r="AO42" s="39">
        <f>AO38-AO39</f>
        <v>158825</v>
      </c>
      <c r="AP42" s="8"/>
      <c r="AQ42" s="31">
        <f t="shared" ref="AQ42:AQ44" si="56">SUMIFS($C42:$AG42,$C$5:AG$5,"&lt;="&amp;AQ$5,$C$5:$AG$5,"&gt;"&amp;EOMONTH(AQ$5,-12))</f>
        <v>533769</v>
      </c>
      <c r="AR42" s="31">
        <f t="shared" ref="AR42:AR44" si="57">SUMIFS($C42:$AG42,$C$5:AG$5,"&lt;="&amp;AR$5,$C$5:$AG$5,"&gt;"&amp;EOMONTH(AR$5,-12))</f>
        <v>-516369</v>
      </c>
    </row>
    <row r="43" spans="1:44" ht="13" x14ac:dyDescent="0.15">
      <c r="A43" s="11" t="s">
        <v>53</v>
      </c>
      <c r="B43" s="5"/>
      <c r="C43" s="5"/>
      <c r="D43" s="5"/>
      <c r="E43" s="5"/>
      <c r="F43" s="5"/>
      <c r="G43" s="5"/>
      <c r="H43" s="5"/>
      <c r="I43" s="5"/>
      <c r="J43" s="5"/>
      <c r="K43" s="5"/>
      <c r="L43" s="5"/>
      <c r="M43" s="5"/>
      <c r="N43" s="5"/>
      <c r="O43" s="37"/>
      <c r="P43" s="37"/>
      <c r="Q43" s="37"/>
      <c r="R43" s="37"/>
      <c r="S43" s="37"/>
      <c r="T43" s="37"/>
      <c r="U43" s="37"/>
      <c r="V43" s="37"/>
      <c r="W43" s="37"/>
      <c r="X43" s="37"/>
      <c r="Y43" s="37"/>
      <c r="Z43" s="37"/>
      <c r="AA43" s="37"/>
      <c r="AB43" s="37">
        <v>-343</v>
      </c>
      <c r="AC43" s="37">
        <v>-2960</v>
      </c>
      <c r="AD43" s="40">
        <v>-4155</v>
      </c>
      <c r="AE43" s="40">
        <v>-3164</v>
      </c>
      <c r="AF43" s="40">
        <v>-1263</v>
      </c>
      <c r="AG43" s="40">
        <v>-4033</v>
      </c>
      <c r="AH43" s="8"/>
      <c r="AI43" s="11"/>
      <c r="AJ43" s="11"/>
      <c r="AK43" s="11"/>
      <c r="AL43" s="11"/>
      <c r="AM43" s="11"/>
      <c r="AN43" s="11"/>
      <c r="AO43" s="38">
        <f>SUMIFS($C43:$AD43,$C$7:$AD$7,AO$7)</f>
        <v>-7458</v>
      </c>
      <c r="AP43" s="8"/>
      <c r="AQ43" s="38">
        <f t="shared" si="56"/>
        <v>-3303</v>
      </c>
      <c r="AR43" s="38">
        <f t="shared" si="57"/>
        <v>-12615</v>
      </c>
    </row>
    <row r="44" spans="1:44" ht="13" x14ac:dyDescent="0.15">
      <c r="A44" s="11" t="s">
        <v>54</v>
      </c>
      <c r="B44" s="5"/>
      <c r="C44" s="5"/>
      <c r="D44" s="5"/>
      <c r="E44" s="5"/>
      <c r="F44" s="5"/>
      <c r="G44" s="5"/>
      <c r="H44" s="5"/>
      <c r="I44" s="5"/>
      <c r="J44" s="5"/>
      <c r="K44" s="5"/>
      <c r="L44" s="5"/>
      <c r="M44" s="5"/>
      <c r="N44" s="5"/>
      <c r="O44" s="39">
        <f t="shared" ref="O44:AG44" si="58">O42-O43</f>
        <v>-23986</v>
      </c>
      <c r="P44" s="39">
        <f t="shared" si="58"/>
        <v>-5906</v>
      </c>
      <c r="Q44" s="39">
        <f t="shared" si="58"/>
        <v>19643</v>
      </c>
      <c r="R44" s="39">
        <f t="shared" si="58"/>
        <v>-28204</v>
      </c>
      <c r="S44" s="39">
        <f t="shared" si="58"/>
        <v>-38151</v>
      </c>
      <c r="T44" s="39">
        <f t="shared" si="58"/>
        <v>-6740</v>
      </c>
      <c r="U44" s="39">
        <f t="shared" si="58"/>
        <v>29397</v>
      </c>
      <c r="V44" s="39">
        <f t="shared" si="58"/>
        <v>390940</v>
      </c>
      <c r="W44" s="39">
        <f t="shared" si="58"/>
        <v>-105891</v>
      </c>
      <c r="X44" s="39">
        <f t="shared" si="58"/>
        <v>-11478</v>
      </c>
      <c r="Y44" s="39">
        <f t="shared" si="58"/>
        <v>36515</v>
      </c>
      <c r="Z44" s="39">
        <f t="shared" si="58"/>
        <v>293959</v>
      </c>
      <c r="AA44" s="39">
        <f t="shared" si="58"/>
        <v>39008</v>
      </c>
      <c r="AB44" s="39">
        <f t="shared" si="58"/>
        <v>204021</v>
      </c>
      <c r="AC44" s="39">
        <f t="shared" si="58"/>
        <v>84</v>
      </c>
      <c r="AD44" s="39">
        <f t="shared" si="58"/>
        <v>-76830</v>
      </c>
      <c r="AE44" s="39">
        <f t="shared" si="58"/>
        <v>-204199</v>
      </c>
      <c r="AF44" s="39">
        <f t="shared" si="58"/>
        <v>-208014</v>
      </c>
      <c r="AG44" s="39">
        <f t="shared" si="58"/>
        <v>-14711</v>
      </c>
      <c r="AH44" s="8"/>
      <c r="AI44" s="31">
        <f t="shared" ref="AI44:AO44" si="59">AI42-AI43</f>
        <v>-179817</v>
      </c>
      <c r="AJ44" s="31">
        <f t="shared" si="59"/>
        <v>-171590</v>
      </c>
      <c r="AK44" s="31">
        <f t="shared" si="59"/>
        <v>-62813</v>
      </c>
      <c r="AL44" s="31">
        <f t="shared" si="59"/>
        <v>-38453</v>
      </c>
      <c r="AM44" s="31">
        <f t="shared" si="59"/>
        <v>375446</v>
      </c>
      <c r="AN44" s="31">
        <f t="shared" si="59"/>
        <v>213105</v>
      </c>
      <c r="AO44" s="31">
        <f t="shared" si="59"/>
        <v>166283</v>
      </c>
      <c r="AP44" s="8"/>
      <c r="AQ44" s="31">
        <f t="shared" si="56"/>
        <v>537072</v>
      </c>
      <c r="AR44" s="31">
        <f t="shared" si="57"/>
        <v>-503754</v>
      </c>
    </row>
    <row r="45" spans="1:44" ht="13" x14ac:dyDescent="0.15">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40"/>
      <c r="AG45" s="40"/>
      <c r="AH45" s="8"/>
      <c r="AI45" s="8"/>
      <c r="AJ45" s="8"/>
      <c r="AK45" s="8"/>
      <c r="AL45" s="8"/>
      <c r="AM45" s="8"/>
      <c r="AN45" s="8"/>
      <c r="AO45" s="8"/>
      <c r="AP45" s="8"/>
      <c r="AQ45" s="8"/>
      <c r="AR45" s="8"/>
    </row>
    <row r="46" spans="1:44" ht="13" x14ac:dyDescent="0.15">
      <c r="A46" s="21" t="s">
        <v>55</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39"/>
      <c r="AG46" s="39"/>
      <c r="AH46" s="8"/>
      <c r="AI46" s="5"/>
      <c r="AJ46" s="5"/>
      <c r="AK46" s="5"/>
      <c r="AL46" s="5"/>
      <c r="AM46" s="5"/>
      <c r="AN46" s="5"/>
      <c r="AO46" s="5"/>
      <c r="AP46" s="8"/>
      <c r="AQ46" s="5"/>
      <c r="AR46" s="5"/>
    </row>
    <row r="47" spans="1:44" ht="13" x14ac:dyDescent="0.15">
      <c r="A47" s="11" t="s">
        <v>56</v>
      </c>
      <c r="B47" s="5"/>
      <c r="C47" s="42">
        <v>-0.33</v>
      </c>
      <c r="D47" s="42">
        <v>-0.2</v>
      </c>
      <c r="E47" s="42">
        <v>-0.35</v>
      </c>
      <c r="F47" s="42">
        <v>-0.34</v>
      </c>
      <c r="G47" s="42">
        <v>-0.28999999999999998</v>
      </c>
      <c r="H47" s="42">
        <v>-0.08</v>
      </c>
      <c r="I47" s="42">
        <v>-0.09</v>
      </c>
      <c r="J47" s="42">
        <v>-0.04</v>
      </c>
      <c r="K47" s="42">
        <v>-0.04</v>
      </c>
      <c r="L47" s="42">
        <v>-0.04</v>
      </c>
      <c r="M47" s="42">
        <v>-0.04</v>
      </c>
      <c r="N47" s="42">
        <v>-0.04</v>
      </c>
      <c r="O47" s="42">
        <v>-0.06</v>
      </c>
      <c r="P47" s="42">
        <v>-0.01</v>
      </c>
      <c r="Q47" s="42">
        <v>0.05</v>
      </c>
      <c r="R47" s="42">
        <v>-7.0000000000000007E-2</v>
      </c>
      <c r="S47" s="42">
        <v>-0.09</v>
      </c>
      <c r="T47" s="42">
        <v>-0.02</v>
      </c>
      <c r="U47" s="42">
        <v>7.0000000000000007E-2</v>
      </c>
      <c r="V47" s="42">
        <v>0.91</v>
      </c>
      <c r="W47" s="42">
        <v>-0.24</v>
      </c>
      <c r="X47" s="42">
        <v>-0.03</v>
      </c>
      <c r="Y47" s="42">
        <v>0.08</v>
      </c>
      <c r="Z47" s="42">
        <v>0.65</v>
      </c>
      <c r="AA47" s="42">
        <v>0.09</v>
      </c>
      <c r="AB47" s="42">
        <v>0.45</v>
      </c>
      <c r="AC47" s="42">
        <v>0</v>
      </c>
      <c r="AD47" s="43">
        <v>-0.166094491116866</v>
      </c>
      <c r="AE47" s="43">
        <v>-0.38</v>
      </c>
      <c r="AF47" s="43">
        <v>-0.36</v>
      </c>
      <c r="AG47" s="43">
        <v>-0.02</v>
      </c>
      <c r="AH47" s="8"/>
      <c r="AI47" s="44">
        <v>-1.23</v>
      </c>
      <c r="AJ47" s="44">
        <v>-0.5</v>
      </c>
      <c r="AK47" s="44">
        <v>-0.17</v>
      </c>
      <c r="AL47" s="44">
        <v>-0.09</v>
      </c>
      <c r="AM47" s="44">
        <v>0.88</v>
      </c>
      <c r="AN47" s="44">
        <v>0.48</v>
      </c>
      <c r="AO47" s="45">
        <v>0.36272337009632799</v>
      </c>
      <c r="AP47" s="8"/>
      <c r="AQ47" s="45"/>
      <c r="AR47" s="45"/>
    </row>
    <row r="48" spans="1:44" ht="13" x14ac:dyDescent="0.15">
      <c r="A48" s="11" t="s">
        <v>57</v>
      </c>
      <c r="B48" s="5"/>
      <c r="C48" s="42">
        <v>-0.33</v>
      </c>
      <c r="D48" s="42">
        <v>-0.2</v>
      </c>
      <c r="E48" s="42">
        <v>-0.35</v>
      </c>
      <c r="F48" s="42">
        <v>-0.34</v>
      </c>
      <c r="G48" s="42">
        <v>-0.28999999999999998</v>
      </c>
      <c r="H48" s="42">
        <v>-0.08</v>
      </c>
      <c r="I48" s="42">
        <v>-0.09</v>
      </c>
      <c r="J48" s="42">
        <v>-0.04</v>
      </c>
      <c r="K48" s="42">
        <v>-0.04</v>
      </c>
      <c r="L48" s="42">
        <v>-0.04</v>
      </c>
      <c r="M48" s="42">
        <v>-0.04</v>
      </c>
      <c r="N48" s="42">
        <v>-0.04</v>
      </c>
      <c r="O48" s="42">
        <v>-0.06</v>
      </c>
      <c r="P48" s="42">
        <v>-0.01</v>
      </c>
      <c r="Q48" s="42">
        <v>0.04</v>
      </c>
      <c r="R48" s="42">
        <v>-7.0000000000000007E-2</v>
      </c>
      <c r="S48" s="42">
        <v>-0.09</v>
      </c>
      <c r="T48" s="42">
        <v>-0.02</v>
      </c>
      <c r="U48" s="42">
        <v>0.06</v>
      </c>
      <c r="V48" s="42">
        <v>0.83</v>
      </c>
      <c r="W48" s="42">
        <v>-0.24</v>
      </c>
      <c r="X48" s="42">
        <v>-0.03</v>
      </c>
      <c r="Y48" s="42">
        <v>7.0000000000000007E-2</v>
      </c>
      <c r="Z48" s="42">
        <v>0.59</v>
      </c>
      <c r="AA48" s="42">
        <v>0.08</v>
      </c>
      <c r="AB48" s="42">
        <v>0.4</v>
      </c>
      <c r="AC48" s="42">
        <v>0</v>
      </c>
      <c r="AD48" s="43">
        <v>-0.166094491116866</v>
      </c>
      <c r="AE48" s="43">
        <v>-0.38</v>
      </c>
      <c r="AF48" s="43">
        <v>-0.36</v>
      </c>
      <c r="AG48" s="43">
        <v>-0.02</v>
      </c>
      <c r="AH48" s="8"/>
      <c r="AI48" s="44">
        <v>-1.23</v>
      </c>
      <c r="AJ48" s="44">
        <v>-0.5</v>
      </c>
      <c r="AK48" s="44">
        <v>-0.17</v>
      </c>
      <c r="AL48" s="44">
        <v>-0.09</v>
      </c>
      <c r="AM48" s="44">
        <v>0.81</v>
      </c>
      <c r="AN48" s="44">
        <v>0.44</v>
      </c>
      <c r="AO48" s="45">
        <v>0.33</v>
      </c>
      <c r="AP48" s="8"/>
      <c r="AQ48" s="45"/>
      <c r="AR48" s="45"/>
    </row>
    <row r="49" spans="1:44" ht="13" x14ac:dyDescent="0.15">
      <c r="A49" s="11"/>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t="13" x14ac:dyDescent="0.15">
      <c r="A50" s="21" t="s">
        <v>58</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8"/>
      <c r="AI50" s="5"/>
      <c r="AJ50" s="5"/>
      <c r="AK50" s="5"/>
      <c r="AL50" s="5"/>
      <c r="AM50" s="5"/>
      <c r="AN50" s="5"/>
      <c r="AO50" s="5"/>
      <c r="AP50" s="8"/>
      <c r="AQ50" s="5"/>
      <c r="AR50" s="5"/>
    </row>
    <row r="51" spans="1:44" ht="13" x14ac:dyDescent="0.15">
      <c r="A51" s="11" t="s">
        <v>56</v>
      </c>
      <c r="B51" s="5"/>
      <c r="C51" s="29">
        <v>145069</v>
      </c>
      <c r="D51" s="29">
        <v>149253</v>
      </c>
      <c r="E51" s="29">
        <v>152334</v>
      </c>
      <c r="F51" s="29">
        <v>234548</v>
      </c>
      <c r="G51" s="29">
        <v>331324</v>
      </c>
      <c r="H51" s="29">
        <v>334488</v>
      </c>
      <c r="I51" s="29">
        <v>343893</v>
      </c>
      <c r="J51" s="29">
        <v>356343</v>
      </c>
      <c r="K51" s="29">
        <v>366737</v>
      </c>
      <c r="L51" s="29">
        <v>376357</v>
      </c>
      <c r="M51" s="29">
        <v>383951</v>
      </c>
      <c r="N51" s="29">
        <v>390030</v>
      </c>
      <c r="O51" s="29">
        <v>395948</v>
      </c>
      <c r="P51" s="29">
        <v>403301</v>
      </c>
      <c r="Q51" s="29">
        <v>409690</v>
      </c>
      <c r="R51" s="29">
        <v>413984</v>
      </c>
      <c r="S51" s="29">
        <v>419289</v>
      </c>
      <c r="T51" s="29">
        <v>423305</v>
      </c>
      <c r="U51" s="29">
        <v>427124</v>
      </c>
      <c r="V51" s="29">
        <v>430136</v>
      </c>
      <c r="W51" s="29">
        <v>434940</v>
      </c>
      <c r="X51" s="29">
        <v>440117</v>
      </c>
      <c r="Y51" s="29">
        <v>444458</v>
      </c>
      <c r="Z51" s="29">
        <v>452869</v>
      </c>
      <c r="AA51" s="29">
        <v>454973</v>
      </c>
      <c r="AB51" s="29">
        <v>455431</v>
      </c>
      <c r="AC51" s="29">
        <v>460654</v>
      </c>
      <c r="AD51" s="29">
        <v>462562</v>
      </c>
      <c r="AE51" s="29">
        <v>541435</v>
      </c>
      <c r="AF51" s="29">
        <v>581350</v>
      </c>
      <c r="AG51" s="29">
        <v>592672</v>
      </c>
      <c r="AH51" s="8"/>
      <c r="AI51" s="29">
        <v>170498</v>
      </c>
      <c r="AJ51" s="29">
        <v>341555</v>
      </c>
      <c r="AK51" s="29">
        <v>379344</v>
      </c>
      <c r="AL51" s="29">
        <v>405731</v>
      </c>
      <c r="AM51" s="29">
        <v>424999</v>
      </c>
      <c r="AN51" s="29">
        <v>443126</v>
      </c>
      <c r="AO51" s="29">
        <v>458432</v>
      </c>
      <c r="AP51" s="8"/>
      <c r="AQ51" s="5"/>
      <c r="AR51" s="5"/>
    </row>
    <row r="52" spans="1:44" ht="13" x14ac:dyDescent="0.15">
      <c r="A52" s="11" t="s">
        <v>57</v>
      </c>
      <c r="B52" s="5"/>
      <c r="C52" s="29">
        <v>145069</v>
      </c>
      <c r="D52" s="29">
        <v>149253</v>
      </c>
      <c r="E52" s="29">
        <v>152334</v>
      </c>
      <c r="F52" s="29">
        <v>234548</v>
      </c>
      <c r="G52" s="29">
        <v>331324</v>
      </c>
      <c r="H52" s="29">
        <v>334488</v>
      </c>
      <c r="I52" s="29">
        <v>343893</v>
      </c>
      <c r="J52" s="29">
        <v>356343</v>
      </c>
      <c r="K52" s="29">
        <v>366737</v>
      </c>
      <c r="L52" s="29">
        <v>376357</v>
      </c>
      <c r="M52" s="29">
        <v>383951</v>
      </c>
      <c r="N52" s="29">
        <v>390030</v>
      </c>
      <c r="O52" s="29">
        <v>395948</v>
      </c>
      <c r="P52" s="29">
        <v>403301</v>
      </c>
      <c r="Q52" s="29">
        <v>474915</v>
      </c>
      <c r="R52" s="29">
        <v>413984</v>
      </c>
      <c r="S52" s="29">
        <v>419289</v>
      </c>
      <c r="T52" s="29">
        <v>423305</v>
      </c>
      <c r="U52" s="29">
        <v>466099</v>
      </c>
      <c r="V52" s="29">
        <v>485394</v>
      </c>
      <c r="W52" s="29">
        <v>434940</v>
      </c>
      <c r="X52" s="29">
        <v>440117</v>
      </c>
      <c r="Y52" s="29">
        <v>488069</v>
      </c>
      <c r="Z52" s="29">
        <v>502237</v>
      </c>
      <c r="AA52" s="29">
        <v>501353</v>
      </c>
      <c r="AB52" s="29">
        <v>522578</v>
      </c>
      <c r="AC52" s="29">
        <v>504120</v>
      </c>
      <c r="AD52" s="29">
        <v>462562</v>
      </c>
      <c r="AE52" s="29">
        <v>541435</v>
      </c>
      <c r="AF52" s="29">
        <v>581350</v>
      </c>
      <c r="AG52" s="29">
        <v>592672</v>
      </c>
      <c r="AH52" s="8"/>
      <c r="AI52" s="29">
        <v>170498</v>
      </c>
      <c r="AJ52" s="29">
        <v>341555</v>
      </c>
      <c r="AK52" s="29">
        <v>379344</v>
      </c>
      <c r="AL52" s="29">
        <v>405731</v>
      </c>
      <c r="AM52" s="29">
        <v>466076</v>
      </c>
      <c r="AN52" s="29">
        <v>482167</v>
      </c>
      <c r="AO52" s="29">
        <v>501779</v>
      </c>
      <c r="AP52" s="8"/>
      <c r="AQ52" s="5"/>
      <c r="AR52" s="5"/>
    </row>
    <row r="53" spans="1:44" ht="13" x14ac:dyDescent="0.15">
      <c r="A53" s="11"/>
      <c r="B53" s="8"/>
      <c r="C53" s="33"/>
      <c r="D53" s="33"/>
      <c r="E53" s="33"/>
      <c r="F53" s="33"/>
      <c r="G53" s="33"/>
      <c r="H53" s="33"/>
      <c r="I53" s="33"/>
      <c r="J53" s="33"/>
      <c r="K53" s="33"/>
      <c r="L53" s="33"/>
      <c r="M53" s="33"/>
      <c r="N53" s="33"/>
      <c r="O53" s="33"/>
      <c r="P53" s="33"/>
      <c r="Q53" s="33"/>
      <c r="R53" s="33"/>
      <c r="S53" s="33"/>
      <c r="T53" s="33"/>
      <c r="U53" s="11"/>
      <c r="V53" s="11"/>
      <c r="W53" s="11"/>
      <c r="X53" s="11"/>
      <c r="Y53" s="11"/>
      <c r="Z53" s="11"/>
      <c r="AA53" s="11"/>
      <c r="AB53" s="11"/>
      <c r="AC53" s="11"/>
      <c r="AD53" s="11"/>
      <c r="AE53" s="11"/>
      <c r="AF53" s="29"/>
      <c r="AG53" s="29"/>
      <c r="AH53" s="8"/>
      <c r="AI53" s="33"/>
      <c r="AJ53" s="33"/>
      <c r="AK53" s="33"/>
      <c r="AL53" s="33"/>
      <c r="AM53" s="33"/>
      <c r="AN53" s="33"/>
      <c r="AO53" s="33"/>
      <c r="AP53" s="8"/>
      <c r="AQ53" s="8"/>
      <c r="AR53" s="8"/>
    </row>
    <row r="54" spans="1:44" ht="13" x14ac:dyDescent="0.15">
      <c r="A54" s="21" t="s">
        <v>59</v>
      </c>
      <c r="B54" s="5"/>
      <c r="C54" s="29"/>
      <c r="D54" s="29"/>
      <c r="E54" s="29"/>
      <c r="F54" s="29"/>
      <c r="G54" s="29"/>
      <c r="H54" s="29"/>
      <c r="I54" s="29"/>
      <c r="J54" s="29"/>
      <c r="K54" s="29"/>
      <c r="L54" s="29"/>
      <c r="M54" s="29"/>
      <c r="N54" s="29"/>
      <c r="O54" s="29"/>
      <c r="P54" s="29"/>
      <c r="Q54" s="29"/>
      <c r="R54" s="29"/>
      <c r="S54" s="29"/>
      <c r="T54" s="29"/>
      <c r="U54" s="30"/>
      <c r="V54" s="30"/>
      <c r="W54" s="30"/>
      <c r="X54" s="30"/>
      <c r="Y54" s="30"/>
      <c r="Z54" s="30"/>
      <c r="AA54" s="30"/>
      <c r="AB54" s="30"/>
      <c r="AC54" s="30"/>
      <c r="AD54" s="30"/>
      <c r="AE54" s="30"/>
      <c r="AF54" s="29"/>
      <c r="AG54" s="29"/>
      <c r="AH54" s="8"/>
      <c r="AI54" s="29"/>
      <c r="AJ54" s="29"/>
      <c r="AK54" s="29"/>
      <c r="AL54" s="29"/>
      <c r="AM54" s="29"/>
      <c r="AN54" s="29"/>
      <c r="AO54" s="29"/>
      <c r="AP54" s="8"/>
      <c r="AQ54" s="5"/>
      <c r="AR54" s="5"/>
    </row>
    <row r="55" spans="1:44" ht="13" x14ac:dyDescent="0.15">
      <c r="A55" s="46" t="s">
        <v>60</v>
      </c>
      <c r="B55" s="5"/>
      <c r="C55" s="29"/>
      <c r="D55" s="29"/>
      <c r="E55" s="29"/>
      <c r="F55" s="29"/>
      <c r="G55" s="47">
        <f t="shared" ref="G55:AG55" si="60">G9/C9-1</f>
        <v>0.42320591161006105</v>
      </c>
      <c r="H55" s="47">
        <f t="shared" si="60"/>
        <v>0.40405750700366339</v>
      </c>
      <c r="I55" s="47">
        <f t="shared" si="60"/>
        <v>0.38223914861810604</v>
      </c>
      <c r="J55" s="47">
        <f t="shared" si="60"/>
        <v>0.34832303796111441</v>
      </c>
      <c r="K55" s="47">
        <f t="shared" si="60"/>
        <v>0.34289888934375767</v>
      </c>
      <c r="L55" s="47">
        <f t="shared" si="60"/>
        <v>0.32121831696193648</v>
      </c>
      <c r="M55" s="47">
        <f t="shared" si="60"/>
        <v>0.31330742866560057</v>
      </c>
      <c r="N55" s="47">
        <f t="shared" si="60"/>
        <v>0.30339680394339319</v>
      </c>
      <c r="O55" s="47">
        <f t="shared" si="60"/>
        <v>0.29632098900063952</v>
      </c>
      <c r="P55" s="47">
        <f t="shared" si="60"/>
        <v>0.2969786232147118</v>
      </c>
      <c r="Q55" s="47">
        <f t="shared" si="60"/>
        <v>0.28501879341750014</v>
      </c>
      <c r="R55" s="47">
        <f t="shared" si="60"/>
        <v>0.2729445761820164</v>
      </c>
      <c r="S55" s="47">
        <f t="shared" si="60"/>
        <v>0.25567024894988299</v>
      </c>
      <c r="T55" s="47">
        <f t="shared" si="60"/>
        <v>0.24036351538958578</v>
      </c>
      <c r="U55" s="47">
        <f t="shared" si="60"/>
        <v>0.24602065354051983</v>
      </c>
      <c r="V55" s="47">
        <f t="shared" si="60"/>
        <v>0.2461478102790946</v>
      </c>
      <c r="W55" s="47">
        <f t="shared" si="60"/>
        <v>0.15430094920229864</v>
      </c>
      <c r="X55" s="47">
        <f t="shared" si="60"/>
        <v>-0.11984113680029918</v>
      </c>
      <c r="Y55" s="47">
        <f t="shared" si="60"/>
        <v>0.13307503349162775</v>
      </c>
      <c r="Z55" s="47">
        <f t="shared" si="60"/>
        <v>0.11635823980388849</v>
      </c>
      <c r="AA55" s="47">
        <f t="shared" si="60"/>
        <v>0.26596983779206207</v>
      </c>
      <c r="AB55" s="47">
        <f t="shared" si="60"/>
        <v>0.7983040616960555</v>
      </c>
      <c r="AC55" s="47">
        <f t="shared" si="60"/>
        <v>0.4017598730781784</v>
      </c>
      <c r="AD55" s="47">
        <f t="shared" si="60"/>
        <v>0.4089187318557046</v>
      </c>
      <c r="AE55" s="47">
        <f t="shared" si="60"/>
        <v>0.28470001552515134</v>
      </c>
      <c r="AF55" s="47">
        <f t="shared" si="60"/>
        <v>0.20223271895407802</v>
      </c>
      <c r="AG55" s="47">
        <f t="shared" si="60"/>
        <v>0.17027231234194784</v>
      </c>
      <c r="AH55" s="8"/>
      <c r="AI55" s="48"/>
      <c r="AJ55" s="47">
        <f t="shared" ref="AJ55:AO55" si="61">AJ9/AI9-1</f>
        <v>0.38623154948617011</v>
      </c>
      <c r="AK55" s="47">
        <f t="shared" si="61"/>
        <v>0.31865591693220519</v>
      </c>
      <c r="AL55" s="47">
        <f t="shared" si="61"/>
        <v>0.28709741929637622</v>
      </c>
      <c r="AM55" s="47">
        <f t="shared" si="61"/>
        <v>0.2466660273661101</v>
      </c>
      <c r="AN55" s="47">
        <f t="shared" si="61"/>
        <v>6.9425142012168539E-2</v>
      </c>
      <c r="AO55" s="47">
        <f t="shared" si="61"/>
        <v>0.45468224674034241</v>
      </c>
      <c r="AP55" s="8"/>
      <c r="AQ55" s="49"/>
      <c r="AR55" s="47">
        <f>AR9/AQ9-1</f>
        <v>0.25428187261287349</v>
      </c>
    </row>
    <row r="56" spans="1:44" ht="13" x14ac:dyDescent="0.15">
      <c r="A56" s="46" t="s">
        <v>61</v>
      </c>
      <c r="B56" s="5"/>
      <c r="C56" s="29"/>
      <c r="D56" s="29"/>
      <c r="E56" s="29"/>
      <c r="F56" s="29"/>
      <c r="G56" s="47">
        <f t="shared" ref="G56:AG56" si="62">G11/C11-1</f>
        <v>1.9722707969023232</v>
      </c>
      <c r="H56" s="47">
        <f t="shared" si="62"/>
        <v>1.2986540841584158</v>
      </c>
      <c r="I56" s="47">
        <f t="shared" si="62"/>
        <v>1.4037021913706274</v>
      </c>
      <c r="J56" s="47">
        <f t="shared" si="62"/>
        <v>0.81005137368773728</v>
      </c>
      <c r="K56" s="47">
        <f t="shared" si="62"/>
        <v>1.0616910405110103</v>
      </c>
      <c r="L56" s="47">
        <f t="shared" si="62"/>
        <v>0.99047683144328169</v>
      </c>
      <c r="M56" s="47">
        <f t="shared" si="62"/>
        <v>0.8417610419026047</v>
      </c>
      <c r="N56" s="47">
        <f t="shared" si="62"/>
        <v>0.95967224443457222</v>
      </c>
      <c r="O56" s="47">
        <f t="shared" si="62"/>
        <v>0.97827150428047283</v>
      </c>
      <c r="P56" s="47">
        <f t="shared" si="62"/>
        <v>1.2710013355649101</v>
      </c>
      <c r="Q56" s="47">
        <f t="shared" si="62"/>
        <v>1.5549645662633935</v>
      </c>
      <c r="R56" s="47">
        <f t="shared" si="62"/>
        <v>1.4447369083902171</v>
      </c>
      <c r="S56" s="47">
        <f t="shared" si="62"/>
        <v>1.2550023698147421</v>
      </c>
      <c r="T56" s="47">
        <f t="shared" si="62"/>
        <v>0.87135604323616112</v>
      </c>
      <c r="U56" s="47">
        <f t="shared" si="62"/>
        <v>0.68348946769913899</v>
      </c>
      <c r="V56" s="47">
        <f t="shared" si="62"/>
        <v>0.44971846875853227</v>
      </c>
      <c r="W56" s="47">
        <f t="shared" si="62"/>
        <v>0.35355506106727219</v>
      </c>
      <c r="X56" s="47">
        <f t="shared" si="62"/>
        <v>0.3774797818468234</v>
      </c>
      <c r="Y56" s="47">
        <f t="shared" si="62"/>
        <v>0.59942959460473699</v>
      </c>
      <c r="Z56" s="47">
        <f t="shared" si="62"/>
        <v>0.5968267505285787</v>
      </c>
      <c r="AA56" s="47">
        <f t="shared" si="62"/>
        <v>0.88256283018549464</v>
      </c>
      <c r="AB56" s="47">
        <f t="shared" si="62"/>
        <v>0.97871056241426602</v>
      </c>
      <c r="AC56" s="47">
        <f t="shared" si="62"/>
        <v>0.55248233606392527</v>
      </c>
      <c r="AD56" s="47">
        <f t="shared" si="62"/>
        <v>0.71818386144188207</v>
      </c>
      <c r="AE56" s="47">
        <f t="shared" si="62"/>
        <v>0.72061985256804517</v>
      </c>
      <c r="AF56" s="47">
        <f t="shared" si="62"/>
        <v>0.59791470245687983</v>
      </c>
      <c r="AG56" s="47">
        <f t="shared" si="62"/>
        <v>0.71497186119147349</v>
      </c>
      <c r="AH56" s="8"/>
      <c r="AI56" s="48"/>
      <c r="AJ56" s="47">
        <f t="shared" ref="AJ56:AO56" si="63">AJ11/AI11-1</f>
        <v>1.2296898970920309</v>
      </c>
      <c r="AK56" s="47">
        <f t="shared" si="63"/>
        <v>0.95332080927089846</v>
      </c>
      <c r="AL56" s="47">
        <f t="shared" si="63"/>
        <v>1.3418690434727543</v>
      </c>
      <c r="AM56" s="47">
        <f t="shared" si="63"/>
        <v>0.74319003018390895</v>
      </c>
      <c r="AN56" s="47">
        <f t="shared" si="63"/>
        <v>0.49245629479105268</v>
      </c>
      <c r="AO56" s="47">
        <f t="shared" si="63"/>
        <v>0.76024796625704893</v>
      </c>
      <c r="AP56" s="8"/>
      <c r="AQ56" s="49"/>
      <c r="AR56" s="47">
        <f t="shared" ref="AR56:AR57" si="64">AR11/AQ11-1</f>
        <v>0.68329534981147888</v>
      </c>
    </row>
    <row r="57" spans="1:44" ht="13" x14ac:dyDescent="0.15">
      <c r="A57" s="46" t="s">
        <v>62</v>
      </c>
      <c r="B57" s="5"/>
      <c r="C57" s="29"/>
      <c r="D57" s="29"/>
      <c r="E57" s="29"/>
      <c r="F57" s="29"/>
      <c r="G57" s="47">
        <f t="shared" ref="G57:AG57" si="65">G12/C12-1</f>
        <v>6.3421052631578947</v>
      </c>
      <c r="H57" s="47">
        <f t="shared" si="65"/>
        <v>2.0868838763575606</v>
      </c>
      <c r="I57" s="47">
        <f t="shared" si="65"/>
        <v>0.94223912526741138</v>
      </c>
      <c r="J57" s="47">
        <f t="shared" si="65"/>
        <v>0.39121568627450976</v>
      </c>
      <c r="K57" s="47">
        <f t="shared" si="65"/>
        <v>-0.44283772092448404</v>
      </c>
      <c r="L57" s="47">
        <f t="shared" si="65"/>
        <v>-7.1808750563824963E-2</v>
      </c>
      <c r="M57" s="47">
        <f t="shared" si="65"/>
        <v>0.23473259087015053</v>
      </c>
      <c r="N57" s="47">
        <f t="shared" si="65"/>
        <v>0.35539519675273423</v>
      </c>
      <c r="O57" s="47">
        <f t="shared" si="65"/>
        <v>0.59904614019520852</v>
      </c>
      <c r="P57" s="47">
        <f t="shared" si="65"/>
        <v>0.78462435610846537</v>
      </c>
      <c r="Q57" s="47">
        <f t="shared" si="65"/>
        <v>0.74031123005253252</v>
      </c>
      <c r="R57" s="47">
        <f t="shared" si="65"/>
        <v>0.51118875301555611</v>
      </c>
      <c r="S57" s="47">
        <f t="shared" si="65"/>
        <v>0.26323090795588544</v>
      </c>
      <c r="T57" s="47">
        <f t="shared" si="65"/>
        <v>0.21228624332861346</v>
      </c>
      <c r="U57" s="47">
        <f t="shared" si="65"/>
        <v>0.23966283175760328</v>
      </c>
      <c r="V57" s="47">
        <f t="shared" si="65"/>
        <v>0.22575140372123759</v>
      </c>
      <c r="W57" s="47">
        <f t="shared" si="65"/>
        <v>0.13524050076872385</v>
      </c>
      <c r="X57" s="47">
        <f t="shared" si="65"/>
        <v>-0.13198562443845463</v>
      </c>
      <c r="Y57" s="47">
        <f t="shared" si="65"/>
        <v>0.25397408802719834</v>
      </c>
      <c r="Z57" s="47">
        <f t="shared" si="65"/>
        <v>9.4130327390308466E-2</v>
      </c>
      <c r="AA57" s="47">
        <f t="shared" si="65"/>
        <v>0.39240628778718256</v>
      </c>
      <c r="AB57" s="47">
        <f t="shared" si="65"/>
        <v>1.2630162509057032</v>
      </c>
      <c r="AC57" s="47">
        <f t="shared" si="65"/>
        <v>0.36495200410346595</v>
      </c>
      <c r="AD57" s="47">
        <f t="shared" si="65"/>
        <v>0.47395640930919836</v>
      </c>
      <c r="AE57" s="47">
        <f t="shared" si="65"/>
        <v>0.29658190912880378</v>
      </c>
      <c r="AF57" s="47">
        <f t="shared" si="65"/>
        <v>9.8911402826693529E-2</v>
      </c>
      <c r="AG57" s="47">
        <f t="shared" si="65"/>
        <v>0.16462219836263592</v>
      </c>
      <c r="AH57" s="8"/>
      <c r="AI57" s="48"/>
      <c r="AJ57" s="47">
        <f t="shared" ref="AJ57:AO57" si="66">AJ12/AI12-1</f>
        <v>1.7054405568785493</v>
      </c>
      <c r="AK57" s="47">
        <f t="shared" si="66"/>
        <v>-6.5271853206039676E-2</v>
      </c>
      <c r="AL57" s="47">
        <f t="shared" si="66"/>
        <v>0.65406253772787637</v>
      </c>
      <c r="AM57" s="47">
        <f t="shared" si="66"/>
        <v>0.23359560895143283</v>
      </c>
      <c r="AN57" s="47">
        <f t="shared" si="66"/>
        <v>8.459854446482451E-2</v>
      </c>
      <c r="AO57" s="47">
        <f t="shared" si="66"/>
        <v>0.58944508695747055</v>
      </c>
      <c r="AP57" s="8"/>
      <c r="AQ57" s="49"/>
      <c r="AR57" s="47">
        <f t="shared" si="64"/>
        <v>0.22770852592968116</v>
      </c>
    </row>
    <row r="58" spans="1:44" ht="13" x14ac:dyDescent="0.15">
      <c r="A58" s="46" t="s">
        <v>63</v>
      </c>
      <c r="B58" s="5"/>
      <c r="C58" s="29"/>
      <c r="D58" s="29"/>
      <c r="E58" s="29"/>
      <c r="F58" s="29"/>
      <c r="G58" s="47">
        <f t="shared" ref="G58:AG58" si="67">G14/C14-1</f>
        <v>0.51370346867179917</v>
      </c>
      <c r="H58" s="47">
        <f t="shared" si="67"/>
        <v>0.4145632602503766</v>
      </c>
      <c r="I58" s="47">
        <f t="shared" si="67"/>
        <v>0.32154683492480163</v>
      </c>
      <c r="J58" s="47">
        <f t="shared" si="67"/>
        <v>0.20717224062399819</v>
      </c>
      <c r="K58" s="47">
        <f t="shared" si="67"/>
        <v>0.21695683011266409</v>
      </c>
      <c r="L58" s="47">
        <f t="shared" si="67"/>
        <v>0.25761345212332931</v>
      </c>
      <c r="M58" s="47">
        <f t="shared" si="67"/>
        <v>0.33293014610411809</v>
      </c>
      <c r="N58" s="47">
        <f t="shared" si="67"/>
        <v>0.36315960674194603</v>
      </c>
      <c r="O58" s="47">
        <f t="shared" si="67"/>
        <v>0.44859106410084193</v>
      </c>
      <c r="P58" s="47">
        <f t="shared" si="67"/>
        <v>0.47766203388908535</v>
      </c>
      <c r="Q58" s="47">
        <f t="shared" si="67"/>
        <v>0.50746720122223188</v>
      </c>
      <c r="R58" s="47">
        <f t="shared" si="67"/>
        <v>0.51375814685853882</v>
      </c>
      <c r="S58" s="47">
        <f t="shared" si="67"/>
        <v>0.43487091742035267</v>
      </c>
      <c r="T58" s="47">
        <f t="shared" si="67"/>
        <v>0.44089243598899541</v>
      </c>
      <c r="U58" s="47">
        <f t="shared" si="67"/>
        <v>0.43573576024704463</v>
      </c>
      <c r="V58" s="47">
        <f t="shared" si="67"/>
        <v>0.40846065748159832</v>
      </c>
      <c r="W58" s="47">
        <f t="shared" si="67"/>
        <v>0.43961645223529455</v>
      </c>
      <c r="X58" s="47">
        <f t="shared" si="67"/>
        <v>0.63819004324506623</v>
      </c>
      <c r="Y58" s="47">
        <f t="shared" si="67"/>
        <v>1.3955280566359831</v>
      </c>
      <c r="Z58" s="47">
        <f t="shared" si="67"/>
        <v>1.4051319104420568</v>
      </c>
      <c r="AA58" s="47">
        <f t="shared" si="67"/>
        <v>2.6617457420087769</v>
      </c>
      <c r="AB58" s="47">
        <f t="shared" si="67"/>
        <v>1.4332559620508154</v>
      </c>
      <c r="AC58" s="47">
        <f t="shared" si="67"/>
        <v>0.26726653776656506</v>
      </c>
      <c r="AD58" s="47">
        <f t="shared" si="67"/>
        <v>0.29109614842812692</v>
      </c>
      <c r="AE58" s="47">
        <f t="shared" si="67"/>
        <v>-0.21684129975263333</v>
      </c>
      <c r="AF58" s="47">
        <f t="shared" si="67"/>
        <v>-5.900285258185145E-2</v>
      </c>
      <c r="AG58" s="47">
        <f t="shared" si="67"/>
        <v>0.17447636724271964</v>
      </c>
      <c r="AH58" s="8"/>
      <c r="AI58" s="48"/>
      <c r="AJ58" s="47">
        <f t="shared" ref="AJ58:AO58" si="68">AJ14/AI14-1</f>
        <v>0.34850976783535548</v>
      </c>
      <c r="AK58" s="47">
        <f t="shared" si="68"/>
        <v>0.29585403351395567</v>
      </c>
      <c r="AL58" s="47">
        <f t="shared" si="68"/>
        <v>0.48952129679851408</v>
      </c>
      <c r="AM58" s="47">
        <f t="shared" si="68"/>
        <v>0.42912281542197395</v>
      </c>
      <c r="AN58" s="47">
        <f t="shared" si="68"/>
        <v>1.0149735865068421</v>
      </c>
      <c r="AO58" s="47">
        <f t="shared" si="68"/>
        <v>0.85954808689120532</v>
      </c>
      <c r="AP58" s="8"/>
      <c r="AQ58" s="49"/>
      <c r="AR58" s="47">
        <f>AR14/AQ14-1</f>
        <v>1.2996338052684075E-2</v>
      </c>
    </row>
    <row r="59" spans="1:44" ht="13" x14ac:dyDescent="0.15">
      <c r="A59" s="46"/>
      <c r="B59" s="8"/>
      <c r="C59" s="33"/>
      <c r="D59" s="33"/>
      <c r="E59" s="33"/>
      <c r="F59" s="33"/>
      <c r="G59" s="50"/>
      <c r="H59" s="50"/>
      <c r="I59" s="50"/>
      <c r="J59" s="50"/>
      <c r="K59" s="50"/>
      <c r="L59" s="50"/>
      <c r="M59" s="50"/>
      <c r="N59" s="50"/>
      <c r="O59" s="50"/>
      <c r="P59" s="50"/>
      <c r="Q59" s="50"/>
      <c r="R59" s="50"/>
      <c r="S59" s="50"/>
      <c r="T59" s="50"/>
      <c r="U59" s="51"/>
      <c r="V59" s="51"/>
      <c r="W59" s="51"/>
      <c r="X59" s="51"/>
      <c r="Y59" s="51"/>
      <c r="Z59" s="51"/>
      <c r="AA59" s="51"/>
      <c r="AB59" s="51"/>
      <c r="AC59" s="51"/>
      <c r="AD59" s="51"/>
      <c r="AE59" s="51"/>
      <c r="AF59" s="51"/>
      <c r="AG59" s="51"/>
      <c r="AH59" s="8"/>
      <c r="AI59" s="33"/>
      <c r="AJ59" s="33"/>
      <c r="AK59" s="33"/>
      <c r="AL59" s="33"/>
      <c r="AM59" s="33"/>
      <c r="AN59" s="33"/>
      <c r="AO59" s="33"/>
      <c r="AP59" s="8"/>
      <c r="AQ59" s="8"/>
      <c r="AR59" s="33"/>
    </row>
    <row r="60" spans="1:44" ht="13" x14ac:dyDescent="0.15">
      <c r="A60" s="46" t="s">
        <v>64</v>
      </c>
      <c r="B60" s="5"/>
      <c r="C60" s="29"/>
      <c r="D60" s="29"/>
      <c r="E60" s="29"/>
      <c r="F60" s="29"/>
      <c r="G60" s="47">
        <f t="shared" ref="G60:AG60" si="69">G24/C24-1</f>
        <v>0.48401426936797476</v>
      </c>
      <c r="H60" s="47">
        <f t="shared" si="69"/>
        <v>0.64883442916915723</v>
      </c>
      <c r="I60" s="47">
        <f t="shared" si="69"/>
        <v>0.56073097290001028</v>
      </c>
      <c r="J60" s="47">
        <f t="shared" si="69"/>
        <v>0.52644990971006389</v>
      </c>
      <c r="K60" s="47">
        <f t="shared" si="69"/>
        <v>0.57321298984034841</v>
      </c>
      <c r="L60" s="47">
        <f t="shared" si="69"/>
        <v>0.39252411737457948</v>
      </c>
      <c r="M60" s="47">
        <f t="shared" si="69"/>
        <v>0.45439546549223619</v>
      </c>
      <c r="N60" s="47">
        <f t="shared" si="69"/>
        <v>0.44020417354751529</v>
      </c>
      <c r="O60" s="47">
        <f t="shared" si="69"/>
        <v>0.47130559127260985</v>
      </c>
      <c r="P60" s="47">
        <f t="shared" si="69"/>
        <v>0.52252577990541349</v>
      </c>
      <c r="Q60" s="47">
        <f t="shared" si="69"/>
        <v>0.61314816847806197</v>
      </c>
      <c r="R60" s="47">
        <f t="shared" si="69"/>
        <v>0.5846808155777008</v>
      </c>
      <c r="S60" s="47">
        <f t="shared" si="69"/>
        <v>0.55486146490574906</v>
      </c>
      <c r="T60" s="47">
        <f t="shared" si="69"/>
        <v>0.47505192897129978</v>
      </c>
      <c r="U60" s="47">
        <f t="shared" si="69"/>
        <v>0.41790109453864921</v>
      </c>
      <c r="V60" s="47">
        <f t="shared" si="69"/>
        <v>0.3867739847495355</v>
      </c>
      <c r="W60" s="47">
        <f t="shared" si="69"/>
        <v>0.35726671942815957</v>
      </c>
      <c r="X60" s="47">
        <f t="shared" si="69"/>
        <v>0.28103339093475288</v>
      </c>
      <c r="Y60" s="47">
        <f t="shared" si="69"/>
        <v>0.58879242936022735</v>
      </c>
      <c r="Z60" s="47">
        <f t="shared" si="69"/>
        <v>0.52488668036558273</v>
      </c>
      <c r="AA60" s="47">
        <f t="shared" si="69"/>
        <v>0.78922787515714909</v>
      </c>
      <c r="AB60" s="47">
        <f t="shared" si="69"/>
        <v>0.91208905377846827</v>
      </c>
      <c r="AC60" s="47">
        <f t="shared" si="69"/>
        <v>0.42640552328325709</v>
      </c>
      <c r="AD60" s="47">
        <f t="shared" si="69"/>
        <v>0.47076982418594238</v>
      </c>
      <c r="AE60" s="47">
        <f t="shared" si="69"/>
        <v>0.34401521119334588</v>
      </c>
      <c r="AF60" s="47">
        <f t="shared" si="69"/>
        <v>0.28796281365462417</v>
      </c>
      <c r="AG60" s="47">
        <f t="shared" si="69"/>
        <v>0.38286997612986062</v>
      </c>
      <c r="AH60" s="8"/>
      <c r="AI60" s="48"/>
      <c r="AJ60" s="47">
        <f t="shared" ref="AJ60:AO60" si="70">AJ24/AI24-1</f>
        <v>0.55673323784558004</v>
      </c>
      <c r="AK60" s="47">
        <f t="shared" si="70"/>
        <v>0.45703234856033803</v>
      </c>
      <c r="AL60" s="47">
        <f t="shared" si="70"/>
        <v>0.55330713708706947</v>
      </c>
      <c r="AM60" s="47">
        <f t="shared" si="70"/>
        <v>0.44947840760911251</v>
      </c>
      <c r="AN60" s="47">
        <f t="shared" si="70"/>
        <v>0.44648922968642912</v>
      </c>
      <c r="AO60" s="47">
        <f t="shared" si="70"/>
        <v>0.61696365234767292</v>
      </c>
      <c r="AP60" s="8"/>
      <c r="AQ60" s="49"/>
      <c r="AR60" s="47">
        <f>AR24/AQ24-1</f>
        <v>0.3642907160018507</v>
      </c>
    </row>
    <row r="61" spans="1:44" ht="13" x14ac:dyDescent="0.15">
      <c r="A61" s="46"/>
      <c r="B61" s="5"/>
      <c r="C61" s="29"/>
      <c r="D61" s="29"/>
      <c r="E61" s="29"/>
      <c r="F61" s="29"/>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8"/>
      <c r="AI61" s="48"/>
      <c r="AJ61" s="47"/>
      <c r="AK61" s="47"/>
      <c r="AL61" s="47"/>
      <c r="AM61" s="47"/>
      <c r="AN61" s="47"/>
      <c r="AO61" s="47"/>
      <c r="AP61" s="8"/>
      <c r="AQ61" s="49"/>
      <c r="AR61" s="47"/>
    </row>
    <row r="62" spans="1:44" ht="72" x14ac:dyDescent="0.15">
      <c r="A62" s="52" t="s">
        <v>65</v>
      </c>
      <c r="B62" s="5"/>
      <c r="C62" s="29"/>
      <c r="D62" s="29"/>
      <c r="E62" s="29"/>
      <c r="F62" s="29"/>
      <c r="G62" s="47"/>
      <c r="H62" s="47"/>
      <c r="I62" s="47"/>
      <c r="J62" s="47"/>
      <c r="K62" s="47"/>
      <c r="L62" s="47"/>
      <c r="M62" s="47"/>
      <c r="N62" s="47"/>
      <c r="O62" s="47"/>
      <c r="P62" s="53"/>
      <c r="Q62" s="47"/>
      <c r="R62" s="47"/>
      <c r="S62" s="47"/>
      <c r="T62" s="47"/>
      <c r="U62" s="54"/>
      <c r="V62" s="47"/>
      <c r="W62" s="47"/>
      <c r="X62" s="47"/>
      <c r="Y62" s="47"/>
      <c r="Z62" s="47"/>
      <c r="AA62" s="47"/>
      <c r="AB62" s="47"/>
      <c r="AC62" s="47"/>
      <c r="AD62" s="47"/>
      <c r="AE62" s="47"/>
      <c r="AF62" s="47"/>
      <c r="AG62" s="47"/>
      <c r="AH62" s="8"/>
      <c r="AI62" s="48"/>
      <c r="AJ62" s="47"/>
      <c r="AK62" s="47"/>
      <c r="AL62" s="47"/>
      <c r="AM62" s="47"/>
      <c r="AN62" s="47"/>
      <c r="AO62" s="47"/>
      <c r="AP62" s="8"/>
      <c r="AQ62" s="49"/>
      <c r="AR62" s="47"/>
    </row>
    <row r="63" spans="1:44" ht="84" x14ac:dyDescent="0.15">
      <c r="A63" s="52" t="s">
        <v>66</v>
      </c>
      <c r="B63" s="5"/>
      <c r="C63" s="29"/>
      <c r="D63" s="29"/>
      <c r="E63" s="29"/>
      <c r="F63" s="29"/>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8"/>
      <c r="AI63" s="48"/>
      <c r="AJ63" s="47"/>
      <c r="AK63" s="47"/>
      <c r="AL63" s="47"/>
      <c r="AM63" s="47"/>
      <c r="AN63" s="47"/>
      <c r="AO63" s="47"/>
      <c r="AP63" s="8"/>
      <c r="AQ63" s="49"/>
      <c r="AR63" s="47"/>
    </row>
  </sheetData>
  <mergeCells count="10">
    <mergeCell ref="AE4:AG4"/>
    <mergeCell ref="AI4:AO4"/>
    <mergeCell ref="AQ4:AR4"/>
    <mergeCell ref="C4:F4"/>
    <mergeCell ref="G4:J4"/>
    <mergeCell ref="K4:N4"/>
    <mergeCell ref="O4:R4"/>
    <mergeCell ref="S4:V4"/>
    <mergeCell ref="W4:Z4"/>
    <mergeCell ref="AA4:AD4"/>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R119"/>
  <sheetViews>
    <sheetView showGridLines="0" workbookViewId="0">
      <pane xSplit="1" ySplit="7" topLeftCell="B8" activePane="bottomRight" state="frozen"/>
      <selection pane="topRight" activeCell="B1" sqref="B1"/>
      <selection pane="bottomLeft" activeCell="A8" sqref="A8"/>
      <selection pane="bottomRight"/>
    </sheetView>
  </sheetViews>
  <sheetFormatPr baseColWidth="10" defaultColWidth="12.6640625" defaultRowHeight="15.75" customHeight="1" outlineLevelRow="1" outlineLevelCol="1" x14ac:dyDescent="0.15"/>
  <cols>
    <col min="1" max="1" width="45.1640625" customWidth="1"/>
    <col min="2" max="2" width="4.1640625" customWidth="1" collapsed="1"/>
    <col min="3" max="14" width="10.1640625" hidden="1" customWidth="1" outlineLevel="1"/>
    <col min="15" max="18" width="10.1640625" customWidth="1"/>
    <col min="19" max="19" width="9.6640625" bestFit="1" customWidth="1"/>
    <col min="20" max="33" width="11.1640625" bestFit="1" customWidth="1"/>
    <col min="34" max="34" width="6.33203125" customWidth="1"/>
    <col min="35" max="40" width="11.1640625" bestFit="1" customWidth="1"/>
    <col min="41" max="41" width="12.1640625" bestFit="1" customWidth="1"/>
    <col min="42" max="42" width="6.33203125" customWidth="1"/>
    <col min="43" max="44" width="12.1640625" bestFit="1" customWidth="1"/>
  </cols>
  <sheetData>
    <row r="1" spans="1:44" ht="13" x14ac:dyDescent="0.15">
      <c r="A1" s="7" t="s">
        <v>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4" ht="13" x14ac:dyDescent="0.15">
      <c r="A2" s="13" t="s">
        <v>67</v>
      </c>
      <c r="B2" s="5"/>
      <c r="AE2" s="5"/>
      <c r="AF2" s="5"/>
      <c r="AG2" s="5"/>
      <c r="AH2" s="5"/>
      <c r="AI2" s="5"/>
      <c r="AJ2" s="5"/>
      <c r="AK2" s="5"/>
      <c r="AL2" s="5"/>
      <c r="AM2" s="5"/>
      <c r="AN2" s="5"/>
      <c r="AO2" s="5"/>
      <c r="AP2" s="5"/>
      <c r="AQ2" s="5"/>
      <c r="AR2" s="5"/>
    </row>
    <row r="3" spans="1:44" ht="13" x14ac:dyDescent="0.15">
      <c r="A3" s="13" t="s">
        <v>11</v>
      </c>
      <c r="B3" s="5"/>
      <c r="W3" s="55"/>
      <c r="X3" s="55"/>
      <c r="Y3" s="55"/>
      <c r="Z3" s="55"/>
      <c r="AA3" s="55"/>
      <c r="AB3" s="55"/>
      <c r="AC3" s="55"/>
      <c r="AD3" s="55"/>
      <c r="AE3" s="5"/>
      <c r="AF3" s="5"/>
      <c r="AG3" s="5"/>
      <c r="AH3" s="5"/>
      <c r="AI3" s="5"/>
      <c r="AJ3" s="5"/>
      <c r="AK3" s="5"/>
      <c r="AL3" s="5"/>
      <c r="AM3" s="5"/>
      <c r="AN3" s="5"/>
      <c r="AO3" s="5"/>
      <c r="AP3" s="5"/>
      <c r="AQ3" s="5"/>
      <c r="AR3" s="5"/>
    </row>
    <row r="4" spans="1:44" ht="13" collapsed="1" x14ac:dyDescent="0.15">
      <c r="A4" s="13" t="s">
        <v>12</v>
      </c>
      <c r="B4" s="5"/>
      <c r="C4" s="154" t="s">
        <v>13</v>
      </c>
      <c r="D4" s="153"/>
      <c r="E4" s="153"/>
      <c r="F4" s="153"/>
      <c r="G4" s="154" t="s">
        <v>13</v>
      </c>
      <c r="H4" s="153"/>
      <c r="I4" s="153"/>
      <c r="J4" s="153"/>
      <c r="K4" s="154" t="s">
        <v>13</v>
      </c>
      <c r="L4" s="153"/>
      <c r="M4" s="153"/>
      <c r="N4" s="153"/>
      <c r="O4" s="154" t="s">
        <v>13</v>
      </c>
      <c r="P4" s="153"/>
      <c r="Q4" s="153"/>
      <c r="R4" s="153"/>
      <c r="S4" s="154" t="s">
        <v>13</v>
      </c>
      <c r="T4" s="153"/>
      <c r="U4" s="153"/>
      <c r="V4" s="153"/>
      <c r="W4" s="155" t="s">
        <v>13</v>
      </c>
      <c r="X4" s="153"/>
      <c r="Y4" s="153"/>
      <c r="Z4" s="153"/>
      <c r="AA4" s="156" t="s">
        <v>13</v>
      </c>
      <c r="AB4" s="153"/>
      <c r="AC4" s="153"/>
      <c r="AD4" s="153"/>
      <c r="AE4" s="152" t="s">
        <v>13</v>
      </c>
      <c r="AF4" s="153"/>
      <c r="AG4" s="153"/>
      <c r="AH4" s="7"/>
      <c r="AI4" s="154" t="s">
        <v>14</v>
      </c>
      <c r="AJ4" s="153"/>
      <c r="AK4" s="153"/>
      <c r="AL4" s="153"/>
      <c r="AM4" s="153"/>
      <c r="AN4" s="153"/>
      <c r="AO4" s="153"/>
      <c r="AP4" s="7"/>
      <c r="AQ4" s="154" t="s">
        <v>15</v>
      </c>
      <c r="AR4" s="153"/>
    </row>
    <row r="5" spans="1:44" ht="13" hidden="1" outlineLevel="1" x14ac:dyDescent="0.15">
      <c r="A5" s="15"/>
      <c r="B5" s="15"/>
      <c r="C5" s="56">
        <v>42094</v>
      </c>
      <c r="D5" s="17">
        <f t="shared" ref="D5:U5" si="0">EOMONTH(C5,3)</f>
        <v>42185</v>
      </c>
      <c r="E5" s="17">
        <f t="shared" si="0"/>
        <v>42277</v>
      </c>
      <c r="F5" s="17">
        <f t="shared" si="0"/>
        <v>42369</v>
      </c>
      <c r="G5" s="17">
        <f t="shared" si="0"/>
        <v>42460</v>
      </c>
      <c r="H5" s="17">
        <f t="shared" si="0"/>
        <v>42551</v>
      </c>
      <c r="I5" s="17">
        <f t="shared" si="0"/>
        <v>42643</v>
      </c>
      <c r="J5" s="17">
        <f t="shared" si="0"/>
        <v>42735</v>
      </c>
      <c r="K5" s="17">
        <f t="shared" si="0"/>
        <v>42825</v>
      </c>
      <c r="L5" s="17">
        <f t="shared" si="0"/>
        <v>42916</v>
      </c>
      <c r="M5" s="17">
        <f t="shared" si="0"/>
        <v>43008</v>
      </c>
      <c r="N5" s="17">
        <f t="shared" si="0"/>
        <v>43100</v>
      </c>
      <c r="O5" s="17">
        <f t="shared" si="0"/>
        <v>43190</v>
      </c>
      <c r="P5" s="17">
        <f t="shared" si="0"/>
        <v>43281</v>
      </c>
      <c r="Q5" s="17">
        <f t="shared" si="0"/>
        <v>43373</v>
      </c>
      <c r="R5" s="17">
        <f t="shared" si="0"/>
        <v>43465</v>
      </c>
      <c r="S5" s="17">
        <f t="shared" si="0"/>
        <v>43555</v>
      </c>
      <c r="T5" s="17">
        <f t="shared" si="0"/>
        <v>43646</v>
      </c>
      <c r="U5" s="17">
        <f t="shared" si="0"/>
        <v>43738</v>
      </c>
      <c r="V5" s="17">
        <v>43830</v>
      </c>
      <c r="W5" s="17">
        <v>43921</v>
      </c>
      <c r="X5" s="17">
        <v>44012</v>
      </c>
      <c r="Y5" s="17">
        <v>44104</v>
      </c>
      <c r="Z5" s="17">
        <v>44196</v>
      </c>
      <c r="AA5" s="17">
        <v>44286</v>
      </c>
      <c r="AB5" s="17">
        <v>44377</v>
      </c>
      <c r="AC5" s="17">
        <v>44469</v>
      </c>
      <c r="AD5" s="17">
        <v>44561</v>
      </c>
      <c r="AE5" s="18">
        <v>44651</v>
      </c>
      <c r="AF5" s="18">
        <v>44742</v>
      </c>
      <c r="AG5" s="18">
        <v>44834</v>
      </c>
      <c r="AH5" s="7"/>
      <c r="AI5" s="7"/>
      <c r="AJ5" s="7"/>
      <c r="AK5" s="7"/>
      <c r="AL5" s="7"/>
      <c r="AM5" s="7"/>
      <c r="AN5" s="7"/>
      <c r="AO5" s="7"/>
      <c r="AP5" s="17"/>
      <c r="AQ5" s="17">
        <v>44469</v>
      </c>
      <c r="AR5" s="18">
        <v>44834</v>
      </c>
    </row>
    <row r="6" spans="1:44" ht="14" x14ac:dyDescent="0.15">
      <c r="A6" s="15"/>
      <c r="B6" s="15"/>
      <c r="C6" s="20" t="s">
        <v>16</v>
      </c>
      <c r="D6" s="20" t="s">
        <v>17</v>
      </c>
      <c r="E6" s="20" t="s">
        <v>18</v>
      </c>
      <c r="F6" s="20" t="s">
        <v>19</v>
      </c>
      <c r="G6" s="20" t="s">
        <v>16</v>
      </c>
      <c r="H6" s="20" t="s">
        <v>17</v>
      </c>
      <c r="I6" s="20" t="s">
        <v>18</v>
      </c>
      <c r="J6" s="20" t="s">
        <v>19</v>
      </c>
      <c r="K6" s="20" t="s">
        <v>16</v>
      </c>
      <c r="L6" s="20" t="s">
        <v>17</v>
      </c>
      <c r="M6" s="20" t="s">
        <v>18</v>
      </c>
      <c r="N6" s="20" t="s">
        <v>19</v>
      </c>
      <c r="O6" s="20" t="s">
        <v>16</v>
      </c>
      <c r="P6" s="20" t="s">
        <v>17</v>
      </c>
      <c r="Q6" s="20" t="s">
        <v>18</v>
      </c>
      <c r="R6" s="20" t="s">
        <v>19</v>
      </c>
      <c r="S6" s="20" t="s">
        <v>16</v>
      </c>
      <c r="T6" s="20" t="s">
        <v>17</v>
      </c>
      <c r="U6" s="20" t="s">
        <v>18</v>
      </c>
      <c r="V6" s="20" t="s">
        <v>19</v>
      </c>
      <c r="W6" s="20" t="s">
        <v>16</v>
      </c>
      <c r="X6" s="20" t="s">
        <v>17</v>
      </c>
      <c r="Y6" s="20" t="s">
        <v>18</v>
      </c>
      <c r="Z6" s="20" t="s">
        <v>19</v>
      </c>
      <c r="AA6" s="20" t="s">
        <v>16</v>
      </c>
      <c r="AB6" s="20" t="s">
        <v>17</v>
      </c>
      <c r="AC6" s="20" t="s">
        <v>18</v>
      </c>
      <c r="AD6" s="20" t="s">
        <v>19</v>
      </c>
      <c r="AE6" s="20" t="s">
        <v>16</v>
      </c>
      <c r="AF6" s="20" t="s">
        <v>17</v>
      </c>
      <c r="AG6" s="20" t="s">
        <v>18</v>
      </c>
      <c r="AH6" s="7"/>
      <c r="AI6" s="7" t="s">
        <v>19</v>
      </c>
      <c r="AJ6" s="7" t="s">
        <v>19</v>
      </c>
      <c r="AK6" s="7" t="s">
        <v>19</v>
      </c>
      <c r="AL6" s="7" t="s">
        <v>19</v>
      </c>
      <c r="AM6" s="7" t="s">
        <v>19</v>
      </c>
      <c r="AN6" s="7" t="s">
        <v>19</v>
      </c>
      <c r="AO6" s="7" t="s">
        <v>19</v>
      </c>
      <c r="AP6" s="20"/>
      <c r="AQ6" s="20" t="s">
        <v>18</v>
      </c>
      <c r="AR6" s="20" t="s">
        <v>18</v>
      </c>
    </row>
    <row r="7" spans="1:44" ht="13" x14ac:dyDescent="0.15">
      <c r="A7" s="21"/>
      <c r="B7" s="15"/>
      <c r="C7" s="7">
        <v>2015</v>
      </c>
      <c r="D7" s="7">
        <v>2015</v>
      </c>
      <c r="E7" s="7">
        <v>2015</v>
      </c>
      <c r="F7" s="7">
        <v>2015</v>
      </c>
      <c r="G7" s="7">
        <v>2016</v>
      </c>
      <c r="H7" s="7">
        <v>2016</v>
      </c>
      <c r="I7" s="7">
        <v>2016</v>
      </c>
      <c r="J7" s="7">
        <v>2016</v>
      </c>
      <c r="K7" s="7">
        <v>2017</v>
      </c>
      <c r="L7" s="7">
        <v>2017</v>
      </c>
      <c r="M7" s="7">
        <v>2017</v>
      </c>
      <c r="N7" s="7">
        <v>2017</v>
      </c>
      <c r="O7" s="7">
        <v>2018</v>
      </c>
      <c r="P7" s="7">
        <v>2018</v>
      </c>
      <c r="Q7" s="7">
        <v>2018</v>
      </c>
      <c r="R7" s="7">
        <v>2018</v>
      </c>
      <c r="S7" s="7">
        <v>2019</v>
      </c>
      <c r="T7" s="7">
        <v>2019</v>
      </c>
      <c r="U7" s="7">
        <v>2019</v>
      </c>
      <c r="V7" s="7">
        <v>2019</v>
      </c>
      <c r="W7" s="7">
        <v>2020</v>
      </c>
      <c r="X7" s="7">
        <v>2020</v>
      </c>
      <c r="Y7" s="7">
        <v>2020</v>
      </c>
      <c r="Z7" s="7">
        <v>2020</v>
      </c>
      <c r="AA7" s="7">
        <v>2021</v>
      </c>
      <c r="AB7" s="7">
        <v>2021</v>
      </c>
      <c r="AC7" s="7">
        <v>2021</v>
      </c>
      <c r="AD7" s="7">
        <v>2021</v>
      </c>
      <c r="AE7" s="7">
        <v>2022</v>
      </c>
      <c r="AF7" s="7">
        <v>2022</v>
      </c>
      <c r="AG7" s="7">
        <v>2022</v>
      </c>
      <c r="AH7" s="7"/>
      <c r="AI7" s="7">
        <v>2015</v>
      </c>
      <c r="AJ7" s="7">
        <v>2016</v>
      </c>
      <c r="AK7" s="7">
        <v>2017</v>
      </c>
      <c r="AL7" s="7">
        <v>2018</v>
      </c>
      <c r="AM7" s="7">
        <v>2019</v>
      </c>
      <c r="AN7" s="7">
        <v>2020</v>
      </c>
      <c r="AO7" s="7">
        <v>2021</v>
      </c>
      <c r="AP7" s="7"/>
      <c r="AQ7" s="7">
        <v>2021</v>
      </c>
      <c r="AR7" s="7">
        <v>2022</v>
      </c>
    </row>
    <row r="8" spans="1:44" ht="13" collapsed="1" x14ac:dyDescent="0.15">
      <c r="A8" s="21" t="s">
        <v>68</v>
      </c>
      <c r="B8" s="5"/>
      <c r="C8" s="23">
        <f>'GAAP IS'!C14</f>
        <v>250557</v>
      </c>
      <c r="D8" s="23">
        <f>'GAAP IS'!D14</f>
        <v>310013</v>
      </c>
      <c r="E8" s="23">
        <f>'GAAP IS'!E14</f>
        <v>332188</v>
      </c>
      <c r="F8" s="23">
        <f>'GAAP IS'!F14</f>
        <v>374360</v>
      </c>
      <c r="G8" s="23">
        <f>'GAAP IS'!G14</f>
        <v>379269</v>
      </c>
      <c r="H8" s="23">
        <f>'GAAP IS'!H14</f>
        <v>438533</v>
      </c>
      <c r="I8" s="23">
        <f>'GAAP IS'!I14</f>
        <v>439002</v>
      </c>
      <c r="J8" s="23">
        <f>'GAAP IS'!J14</f>
        <v>451917</v>
      </c>
      <c r="K8" s="23">
        <f>'GAAP IS'!K14</f>
        <v>461554</v>
      </c>
      <c r="L8" s="23">
        <f>'GAAP IS'!L14</f>
        <v>551505</v>
      </c>
      <c r="M8" s="23">
        <f>'GAAP IS'!M14</f>
        <v>585159</v>
      </c>
      <c r="N8" s="23">
        <f>'GAAP IS'!N14</f>
        <v>616035</v>
      </c>
      <c r="O8" s="23">
        <f>'GAAP IS'!O14</f>
        <v>668603</v>
      </c>
      <c r="P8" s="23">
        <f>'GAAP IS'!P14</f>
        <v>814938</v>
      </c>
      <c r="Q8" s="23">
        <f>'GAAP IS'!Q14</f>
        <v>882108</v>
      </c>
      <c r="R8" s="23">
        <f>'GAAP IS'!R14</f>
        <v>932528</v>
      </c>
      <c r="S8" s="23">
        <f>'GAAP IS'!S14</f>
        <v>959359</v>
      </c>
      <c r="T8" s="23">
        <f>'GAAP IS'!T14</f>
        <v>1174238</v>
      </c>
      <c r="U8" s="23">
        <f>'GAAP IS'!U14</f>
        <v>1266474</v>
      </c>
      <c r="V8" s="23">
        <f>'GAAP IS'!V14</f>
        <v>1313429</v>
      </c>
      <c r="W8" s="23">
        <f>'GAAP IS'!W14</f>
        <v>1381109</v>
      </c>
      <c r="X8" s="23">
        <f>'GAAP IS'!X14</f>
        <v>1923625</v>
      </c>
      <c r="Y8" s="23">
        <f>'GAAP IS'!Y14</f>
        <v>3033874</v>
      </c>
      <c r="Z8" s="23">
        <f>'GAAP IS'!Z14</f>
        <v>3158970</v>
      </c>
      <c r="AA8" s="23">
        <f>'GAAP IS'!AA14</f>
        <v>5057270</v>
      </c>
      <c r="AB8" s="23">
        <f>'GAAP IS'!AB14</f>
        <v>4680672</v>
      </c>
      <c r="AC8" s="23">
        <f>'GAAP IS'!AC14</f>
        <v>3844727</v>
      </c>
      <c r="AD8" s="23">
        <f>'GAAP IS'!AD14</f>
        <v>4078534</v>
      </c>
      <c r="AE8" s="23">
        <f>'GAAP IS'!AE14</f>
        <v>3960645</v>
      </c>
      <c r="AF8" s="23">
        <f>'GAAP IS'!AF14</f>
        <v>4404499</v>
      </c>
      <c r="AG8" s="23">
        <f>'GAAP IS'!AG14</f>
        <v>4515541</v>
      </c>
      <c r="AH8" s="23"/>
      <c r="AI8" s="23">
        <f t="shared" ref="AI8:AO8" si="1">SUMIFS($C8:$AD8,$C$7:$AD$7,AI$7)</f>
        <v>1267118</v>
      </c>
      <c r="AJ8" s="23">
        <f t="shared" si="1"/>
        <v>1708721</v>
      </c>
      <c r="AK8" s="23">
        <f t="shared" si="1"/>
        <v>2214253</v>
      </c>
      <c r="AL8" s="23">
        <f t="shared" si="1"/>
        <v>3298177</v>
      </c>
      <c r="AM8" s="23">
        <f t="shared" si="1"/>
        <v>4713500</v>
      </c>
      <c r="AN8" s="23">
        <f t="shared" si="1"/>
        <v>9497578</v>
      </c>
      <c r="AO8" s="23">
        <f t="shared" si="1"/>
        <v>17661203</v>
      </c>
      <c r="AP8" s="23"/>
      <c r="AQ8" s="23">
        <f t="shared" ref="AQ8:AR8" si="2">SUMIFS($C8:$AG8,$C$5:$AG$5,"&lt;="&amp;AQ$5,$C$5:$AG$5,"&gt;"&amp;EOMONTH(AQ$5,-12))</f>
        <v>16741639</v>
      </c>
      <c r="AR8" s="23">
        <f t="shared" si="2"/>
        <v>16959219</v>
      </c>
    </row>
    <row r="9" spans="1:44" ht="13" hidden="1" outlineLevel="1" x14ac:dyDescent="0.15">
      <c r="A9" s="3" t="s">
        <v>22</v>
      </c>
      <c r="B9" s="25"/>
      <c r="C9" s="26">
        <v>29237</v>
      </c>
      <c r="D9" s="26">
        <v>33630</v>
      </c>
      <c r="E9" s="26">
        <v>32332</v>
      </c>
      <c r="F9" s="26">
        <v>47084</v>
      </c>
      <c r="G9" s="26">
        <v>38838</v>
      </c>
      <c r="H9" s="26">
        <v>32867</v>
      </c>
      <c r="I9" s="26">
        <v>7164</v>
      </c>
      <c r="J9" s="26">
        <v>34</v>
      </c>
      <c r="K9" s="26"/>
      <c r="L9" s="26"/>
      <c r="M9" s="26"/>
      <c r="N9" s="26"/>
      <c r="O9" s="26"/>
      <c r="P9" s="26"/>
      <c r="Q9" s="26"/>
      <c r="R9" s="26"/>
      <c r="S9" s="26"/>
      <c r="T9" s="26"/>
      <c r="U9" s="26"/>
      <c r="V9" s="26"/>
      <c r="W9" s="26"/>
      <c r="X9" s="26"/>
      <c r="Y9" s="26"/>
      <c r="Z9" s="26"/>
      <c r="AA9" s="26"/>
      <c r="AB9" s="26"/>
      <c r="AC9" s="26"/>
      <c r="AD9" s="26"/>
      <c r="AE9" s="28"/>
      <c r="AF9" s="28"/>
      <c r="AG9" s="28"/>
      <c r="AH9" s="28"/>
      <c r="AI9" s="28">
        <f t="shared" ref="AI9:AJ9" si="3">SUMIFS($C9:$V9,$C$7:$V$7,AI$7)</f>
        <v>142283</v>
      </c>
      <c r="AJ9" s="28">
        <f t="shared" si="3"/>
        <v>78903</v>
      </c>
      <c r="AK9" s="28"/>
      <c r="AL9" s="28"/>
      <c r="AM9" s="28"/>
      <c r="AN9" s="28"/>
      <c r="AO9" s="28"/>
      <c r="AP9" s="28"/>
      <c r="AQ9" s="28"/>
      <c r="AR9" s="57"/>
    </row>
    <row r="10" spans="1:44" ht="13" x14ac:dyDescent="0.15">
      <c r="A10" s="1" t="s">
        <v>28</v>
      </c>
      <c r="B10" s="5"/>
      <c r="C10" s="29">
        <v>132107</v>
      </c>
      <c r="D10" s="29">
        <v>165823</v>
      </c>
      <c r="E10" s="29">
        <v>182007</v>
      </c>
      <c r="F10" s="29">
        <v>192730</v>
      </c>
      <c r="G10" s="29">
        <v>194276</v>
      </c>
      <c r="H10" s="29">
        <v>234857</v>
      </c>
      <c r="I10" s="29">
        <v>254061</v>
      </c>
      <c r="J10" s="29">
        <v>260006</v>
      </c>
      <c r="K10" s="29">
        <v>257778</v>
      </c>
      <c r="L10" s="29">
        <v>311092</v>
      </c>
      <c r="M10" s="29">
        <v>328043</v>
      </c>
      <c r="N10" s="29">
        <v>333377</v>
      </c>
      <c r="O10" s="29">
        <v>327911</v>
      </c>
      <c r="P10" s="29">
        <v>395349</v>
      </c>
      <c r="Q10" s="29">
        <v>414456</v>
      </c>
      <c r="R10" s="29">
        <v>420846</v>
      </c>
      <c r="S10" s="29">
        <v>409069</v>
      </c>
      <c r="T10" s="29">
        <v>490349</v>
      </c>
      <c r="U10" s="29">
        <v>519312</v>
      </c>
      <c r="V10" s="29">
        <f>'GAAP IS'!V17</f>
        <v>519381</v>
      </c>
      <c r="W10" s="29">
        <f>'GAAP IS'!W17</f>
        <v>466466</v>
      </c>
      <c r="X10" s="29">
        <f>'GAAP IS'!X17</f>
        <v>389136</v>
      </c>
      <c r="Y10" s="29">
        <f>'GAAP IS'!Y17</f>
        <v>524056</v>
      </c>
      <c r="Z10" s="29">
        <f>'GAAP IS'!Z17</f>
        <v>536986</v>
      </c>
      <c r="AA10" s="29">
        <f>'GAAP IS'!AA17</f>
        <v>526779</v>
      </c>
      <c r="AB10" s="29">
        <f>'GAAP IS'!AB17</f>
        <v>684839</v>
      </c>
      <c r="AC10" s="29">
        <f>'GAAP IS'!AC17</f>
        <v>754276</v>
      </c>
      <c r="AD10" s="29">
        <f>'GAAP IS'!AD17</f>
        <v>763548</v>
      </c>
      <c r="AE10" s="29">
        <f>'GAAP IS'!AE17</f>
        <v>718700</v>
      </c>
      <c r="AF10" s="29">
        <v>875762</v>
      </c>
      <c r="AG10" s="29">
        <f>'GAAP IS'!AG17</f>
        <v>901990</v>
      </c>
      <c r="AH10" s="30"/>
      <c r="AI10" s="30">
        <f t="shared" ref="AI10:AO10" si="4">SUMIFS($C10:$AD10,$C$7:$AD$7,AI$7)</f>
        <v>672667</v>
      </c>
      <c r="AJ10" s="30">
        <f t="shared" si="4"/>
        <v>943200</v>
      </c>
      <c r="AK10" s="30">
        <f t="shared" si="4"/>
        <v>1230290</v>
      </c>
      <c r="AL10" s="30">
        <f t="shared" si="4"/>
        <v>1558562</v>
      </c>
      <c r="AM10" s="30">
        <f t="shared" si="4"/>
        <v>1938111</v>
      </c>
      <c r="AN10" s="30">
        <f t="shared" si="4"/>
        <v>1916644</v>
      </c>
      <c r="AO10" s="30">
        <f t="shared" si="4"/>
        <v>2729442</v>
      </c>
      <c r="AP10" s="30"/>
      <c r="AQ10" s="30">
        <f t="shared" ref="AQ10:AR10" si="5">SUMIFS($C10:$AG10,$C$5:$AG$5,"&lt;="&amp;AQ$5,$C$5:$AG$5,"&gt;"&amp;EOMONTH(AQ$5,-12))</f>
        <v>2502880</v>
      </c>
      <c r="AR10" s="58">
        <f t="shared" si="5"/>
        <v>3260000</v>
      </c>
    </row>
    <row r="11" spans="1:44" ht="13" x14ac:dyDescent="0.15">
      <c r="A11" s="1" t="s">
        <v>32</v>
      </c>
      <c r="B11" s="5"/>
      <c r="C11" s="29"/>
      <c r="D11" s="29"/>
      <c r="E11" s="29"/>
      <c r="F11" s="29"/>
      <c r="G11" s="29"/>
      <c r="H11" s="29"/>
      <c r="I11" s="29"/>
      <c r="J11" s="29"/>
      <c r="K11" s="29"/>
      <c r="L11" s="29"/>
      <c r="M11" s="29"/>
      <c r="N11" s="29"/>
      <c r="O11" s="29">
        <v>33872</v>
      </c>
      <c r="P11" s="29">
        <v>36596</v>
      </c>
      <c r="Q11" s="29">
        <v>42408</v>
      </c>
      <c r="R11" s="29">
        <v>51951</v>
      </c>
      <c r="S11" s="29">
        <v>64696</v>
      </c>
      <c r="T11" s="29">
        <v>122938</v>
      </c>
      <c r="U11" s="29">
        <v>146167</v>
      </c>
      <c r="V11" s="29">
        <f>'GAAP IS'!V21</f>
        <v>174438</v>
      </c>
      <c r="W11" s="29">
        <f>'GAAP IS'!W21</f>
        <v>299426</v>
      </c>
      <c r="X11" s="29">
        <f>'GAAP IS'!X21</f>
        <v>858041</v>
      </c>
      <c r="Y11" s="29">
        <f>'GAAP IS'!Y21</f>
        <v>1601615</v>
      </c>
      <c r="Z11" s="29">
        <f>'GAAP IS'!Z21</f>
        <v>1715452</v>
      </c>
      <c r="AA11" s="29">
        <f>'GAAP IS'!AA21</f>
        <v>3436135</v>
      </c>
      <c r="AB11" s="29">
        <f>'GAAP IS'!AB21</f>
        <v>2669641</v>
      </c>
      <c r="AC11" s="29">
        <f>'GAAP IS'!AC21</f>
        <v>1774040</v>
      </c>
      <c r="AD11" s="29">
        <f>'GAAP IS'!AD21</f>
        <v>1915176</v>
      </c>
      <c r="AE11" s="29">
        <f>'GAAP IS'!AE21</f>
        <v>1687459</v>
      </c>
      <c r="AF11" s="29">
        <v>1744425</v>
      </c>
      <c r="AG11" s="29">
        <f>'GAAP IS'!AG21</f>
        <v>1726051</v>
      </c>
      <c r="AH11" s="30"/>
      <c r="AI11" s="58"/>
      <c r="AJ11" s="58"/>
      <c r="AK11" s="58"/>
      <c r="AL11" s="30">
        <f t="shared" ref="AL11:AO11" si="6">SUMIFS($C11:$AD11,$C$7:$AD$7,AL$7)</f>
        <v>164827</v>
      </c>
      <c r="AM11" s="30">
        <f t="shared" si="6"/>
        <v>508239</v>
      </c>
      <c r="AN11" s="30">
        <f t="shared" si="6"/>
        <v>4474534</v>
      </c>
      <c r="AO11" s="30">
        <f t="shared" si="6"/>
        <v>9794992</v>
      </c>
      <c r="AP11" s="30"/>
      <c r="AQ11" s="30">
        <f t="shared" ref="AQ11:AR11" si="7">SUMIFS($C11:$AG11,$C$5:$AG$5,"&lt;="&amp;AQ$5,$C$5:$AG$5,"&gt;"&amp;EOMONTH(AQ$5,-12))</f>
        <v>9595268</v>
      </c>
      <c r="AR11" s="58">
        <f t="shared" si="7"/>
        <v>7073111</v>
      </c>
    </row>
    <row r="12" spans="1:44" ht="13" x14ac:dyDescent="0.15">
      <c r="A12" s="3" t="s">
        <v>69</v>
      </c>
      <c r="B12" s="25"/>
      <c r="C12" s="26"/>
      <c r="D12" s="26"/>
      <c r="E12" s="26"/>
      <c r="F12" s="26"/>
      <c r="G12" s="26"/>
      <c r="H12" s="26"/>
      <c r="I12" s="26"/>
      <c r="J12" s="26"/>
      <c r="K12" s="26"/>
      <c r="L12" s="26"/>
      <c r="M12" s="26"/>
      <c r="N12" s="26"/>
      <c r="O12" s="26"/>
      <c r="P12" s="26">
        <v>2440</v>
      </c>
      <c r="Q12" s="26">
        <v>5892</v>
      </c>
      <c r="R12" s="26">
        <v>4521</v>
      </c>
      <c r="S12" s="26">
        <v>3456</v>
      </c>
      <c r="T12" s="26">
        <v>1849</v>
      </c>
      <c r="U12" s="26">
        <v>1224</v>
      </c>
      <c r="V12" s="26"/>
      <c r="W12" s="26"/>
      <c r="X12" s="26"/>
      <c r="Y12" s="26"/>
      <c r="Z12" s="26"/>
      <c r="AA12" s="26"/>
      <c r="AB12" s="26"/>
      <c r="AC12" s="26"/>
      <c r="AD12" s="26"/>
      <c r="AE12" s="28"/>
      <c r="AF12" s="28"/>
      <c r="AG12" s="28"/>
      <c r="AH12" s="28"/>
      <c r="AI12" s="28"/>
      <c r="AJ12" s="28"/>
      <c r="AK12" s="28"/>
      <c r="AL12" s="28">
        <f t="shared" ref="AL12:AM12" si="8">SUMIFS($C12:$AD12,$C$7:$AD$7,AL$7)</f>
        <v>12853</v>
      </c>
      <c r="AM12" s="28">
        <f t="shared" si="8"/>
        <v>6529</v>
      </c>
      <c r="AN12" s="28"/>
      <c r="AO12" s="28"/>
      <c r="AP12" s="28"/>
      <c r="AQ12" s="28"/>
      <c r="AR12" s="57"/>
    </row>
    <row r="13" spans="1:44" ht="13" x14ac:dyDescent="0.15">
      <c r="A13" s="59" t="s">
        <v>70</v>
      </c>
      <c r="B13" s="25"/>
      <c r="C13" s="60">
        <f t="shared" ref="C13:J13" si="9">C8-C9-C10-C11+C12</f>
        <v>89213</v>
      </c>
      <c r="D13" s="60">
        <f t="shared" si="9"/>
        <v>110560</v>
      </c>
      <c r="E13" s="60">
        <f t="shared" si="9"/>
        <v>117849</v>
      </c>
      <c r="F13" s="60">
        <f t="shared" si="9"/>
        <v>134546</v>
      </c>
      <c r="G13" s="60">
        <f t="shared" si="9"/>
        <v>146155</v>
      </c>
      <c r="H13" s="60">
        <f t="shared" si="9"/>
        <v>170809</v>
      </c>
      <c r="I13" s="60">
        <f t="shared" si="9"/>
        <v>177777</v>
      </c>
      <c r="J13" s="60">
        <f t="shared" si="9"/>
        <v>191877</v>
      </c>
      <c r="K13" s="60">
        <f t="shared" ref="K13:V13" si="10">K8-K10-K11+K12</f>
        <v>203776</v>
      </c>
      <c r="L13" s="60">
        <f t="shared" si="10"/>
        <v>240413</v>
      </c>
      <c r="M13" s="60">
        <f t="shared" si="10"/>
        <v>257116</v>
      </c>
      <c r="N13" s="60">
        <f t="shared" si="10"/>
        <v>282658</v>
      </c>
      <c r="O13" s="60">
        <f t="shared" si="10"/>
        <v>306820</v>
      </c>
      <c r="P13" s="60">
        <f t="shared" si="10"/>
        <v>385433</v>
      </c>
      <c r="Q13" s="60">
        <f t="shared" si="10"/>
        <v>431136</v>
      </c>
      <c r="R13" s="60">
        <f t="shared" si="10"/>
        <v>464252</v>
      </c>
      <c r="S13" s="60">
        <f t="shared" si="10"/>
        <v>489050</v>
      </c>
      <c r="T13" s="60">
        <f t="shared" si="10"/>
        <v>562800</v>
      </c>
      <c r="U13" s="60">
        <f t="shared" si="10"/>
        <v>602219</v>
      </c>
      <c r="V13" s="60">
        <f t="shared" si="10"/>
        <v>619610</v>
      </c>
      <c r="W13" s="60"/>
      <c r="X13" s="60"/>
      <c r="Y13" s="60"/>
      <c r="Z13" s="60"/>
      <c r="AA13" s="60"/>
      <c r="AB13" s="60"/>
      <c r="AC13" s="60"/>
      <c r="AD13" s="60"/>
      <c r="AE13" s="60"/>
      <c r="AF13" s="60"/>
      <c r="AG13" s="60"/>
      <c r="AH13" s="60"/>
      <c r="AI13" s="60">
        <f t="shared" ref="AI13:AJ13" si="11">SUMIFS($C13:$V13,$C$7:$V$7,AI$7)</f>
        <v>452168</v>
      </c>
      <c r="AJ13" s="60">
        <f t="shared" si="11"/>
        <v>686618</v>
      </c>
      <c r="AK13" s="60">
        <f t="shared" ref="AK13:AL13" si="12">SUMIFS($C13:$AE13,$C$7:$AE$7,AK$7)</f>
        <v>983963</v>
      </c>
      <c r="AL13" s="60">
        <f t="shared" si="12"/>
        <v>1587641</v>
      </c>
      <c r="AM13" s="60"/>
      <c r="AN13" s="60"/>
      <c r="AO13" s="60"/>
      <c r="AP13" s="60"/>
      <c r="AQ13" s="60"/>
      <c r="AR13" s="60"/>
    </row>
    <row r="14" spans="1:44" ht="13" x14ac:dyDescent="0.15">
      <c r="A14" s="21"/>
      <c r="B14" s="5"/>
      <c r="C14" s="39"/>
      <c r="D14" s="39"/>
      <c r="E14" s="39"/>
      <c r="F14" s="39"/>
      <c r="G14" s="39"/>
      <c r="H14" s="39"/>
      <c r="I14" s="39"/>
      <c r="J14" s="39"/>
      <c r="K14" s="39"/>
      <c r="L14" s="39"/>
      <c r="M14" s="39"/>
      <c r="N14" s="39"/>
      <c r="O14" s="39"/>
      <c r="P14" s="39"/>
      <c r="Q14" s="39"/>
      <c r="R14" s="39"/>
      <c r="S14" s="3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row>
    <row r="15" spans="1:44" ht="13" x14ac:dyDescent="0.15">
      <c r="A15" s="3" t="s">
        <v>71</v>
      </c>
      <c r="B15" s="25"/>
      <c r="C15" s="61"/>
      <c r="D15" s="61"/>
      <c r="E15" s="61"/>
      <c r="F15" s="61"/>
      <c r="G15" s="61"/>
      <c r="H15" s="61"/>
      <c r="I15" s="61"/>
      <c r="J15" s="61"/>
      <c r="K15" s="61"/>
      <c r="L15" s="61"/>
      <c r="M15" s="61"/>
      <c r="N15" s="61"/>
      <c r="O15" s="61"/>
      <c r="P15" s="62">
        <v>12540</v>
      </c>
      <c r="Q15" s="62">
        <v>25027</v>
      </c>
      <c r="R15" s="62">
        <v>26152</v>
      </c>
      <c r="S15" s="62">
        <v>28000</v>
      </c>
      <c r="T15" s="63"/>
      <c r="U15" s="63"/>
      <c r="V15" s="63"/>
      <c r="W15" s="63"/>
      <c r="X15" s="63"/>
      <c r="Y15" s="63"/>
      <c r="Z15" s="63"/>
      <c r="AA15" s="63"/>
      <c r="AB15" s="63"/>
      <c r="AC15" s="63"/>
      <c r="AD15" s="62"/>
      <c r="AE15" s="63"/>
      <c r="AF15" s="63"/>
      <c r="AG15" s="63"/>
      <c r="AH15" s="63"/>
      <c r="AI15" s="63"/>
      <c r="AJ15" s="63"/>
      <c r="AK15" s="63"/>
      <c r="AL15" s="63"/>
      <c r="AM15" s="63"/>
      <c r="AN15" s="63"/>
      <c r="AO15" s="63"/>
      <c r="AP15" s="63"/>
      <c r="AQ15" s="63"/>
      <c r="AR15" s="63"/>
    </row>
    <row r="16" spans="1:44" ht="13" x14ac:dyDescent="0.15">
      <c r="A16" s="3" t="s">
        <v>69</v>
      </c>
      <c r="B16" s="25"/>
      <c r="C16" s="61"/>
      <c r="D16" s="61"/>
      <c r="E16" s="61"/>
      <c r="F16" s="61"/>
      <c r="G16" s="61"/>
      <c r="H16" s="61"/>
      <c r="I16" s="61"/>
      <c r="J16" s="61"/>
      <c r="K16" s="61"/>
      <c r="L16" s="61"/>
      <c r="M16" s="61"/>
      <c r="N16" s="64"/>
      <c r="O16" s="64"/>
      <c r="P16" s="65">
        <f t="shared" ref="P16:S16" si="13">P12</f>
        <v>2440</v>
      </c>
      <c r="Q16" s="65">
        <f t="shared" si="13"/>
        <v>5892</v>
      </c>
      <c r="R16" s="65">
        <f t="shared" si="13"/>
        <v>4521</v>
      </c>
      <c r="S16" s="65">
        <f t="shared" si="13"/>
        <v>3456</v>
      </c>
      <c r="T16" s="63"/>
      <c r="U16" s="63"/>
      <c r="V16" s="63"/>
      <c r="W16" s="63"/>
      <c r="X16" s="63"/>
      <c r="Y16" s="63"/>
      <c r="Z16" s="63"/>
      <c r="AA16" s="63"/>
      <c r="AB16" s="63"/>
      <c r="AC16" s="63"/>
      <c r="AD16" s="65"/>
      <c r="AE16" s="63"/>
      <c r="AF16" s="63"/>
      <c r="AG16" s="63"/>
      <c r="AH16" s="63"/>
      <c r="AI16" s="63"/>
      <c r="AJ16" s="63"/>
      <c r="AK16" s="63"/>
      <c r="AL16" s="63"/>
      <c r="AM16" s="63"/>
      <c r="AN16" s="63"/>
      <c r="AO16" s="63"/>
      <c r="AP16" s="63"/>
      <c r="AQ16" s="63"/>
      <c r="AR16" s="63"/>
    </row>
    <row r="17" spans="1:44" ht="13" x14ac:dyDescent="0.15">
      <c r="A17" s="59" t="s">
        <v>72</v>
      </c>
      <c r="B17" s="25"/>
      <c r="C17" s="61"/>
      <c r="D17" s="61"/>
      <c r="E17" s="61"/>
      <c r="F17" s="61"/>
      <c r="G17" s="61"/>
      <c r="H17" s="61"/>
      <c r="I17" s="61"/>
      <c r="J17" s="61"/>
      <c r="K17" s="61"/>
      <c r="L17" s="61"/>
      <c r="M17" s="61"/>
      <c r="N17" s="64"/>
      <c r="O17" s="64"/>
      <c r="P17" s="61">
        <f>1077490-SUM(O13,Q17)</f>
        <v>370453</v>
      </c>
      <c r="Q17" s="61">
        <f t="shared" ref="Q17:S17" si="14">Q13-SUM(Q15:Q16)</f>
        <v>400217</v>
      </c>
      <c r="R17" s="61">
        <f t="shared" si="14"/>
        <v>433579</v>
      </c>
      <c r="S17" s="61">
        <f t="shared" si="14"/>
        <v>457594</v>
      </c>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row>
    <row r="18" spans="1:44" ht="13" x14ac:dyDescent="0.15">
      <c r="A18" s="21"/>
      <c r="B18" s="8"/>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row>
    <row r="19" spans="1:44" ht="13" x14ac:dyDescent="0.15">
      <c r="A19" s="11" t="s">
        <v>73</v>
      </c>
      <c r="B19" s="5"/>
      <c r="C19" s="23">
        <f>'GAAP IS'!C24</f>
        <v>74285</v>
      </c>
      <c r="D19" s="23">
        <f>'GAAP IS'!D24</f>
        <v>90342</v>
      </c>
      <c r="E19" s="23">
        <f>'GAAP IS'!E24</f>
        <v>96310</v>
      </c>
      <c r="F19" s="23">
        <f>'GAAP IS'!F24</f>
        <v>109093</v>
      </c>
      <c r="G19" s="23">
        <f>'GAAP IS'!G24</f>
        <v>110240</v>
      </c>
      <c r="H19" s="23">
        <f>'GAAP IS'!H24</f>
        <v>148959</v>
      </c>
      <c r="I19" s="23">
        <f>'GAAP IS'!I24</f>
        <v>150314</v>
      </c>
      <c r="J19" s="23">
        <f>'GAAP IS'!J24</f>
        <v>166525</v>
      </c>
      <c r="K19" s="23">
        <f>'GAAP IS'!K24</f>
        <v>173431</v>
      </c>
      <c r="L19" s="23">
        <f>'GAAP IS'!L24</f>
        <v>207429</v>
      </c>
      <c r="M19" s="23">
        <f>'GAAP IS'!M24</f>
        <v>218616</v>
      </c>
      <c r="N19" s="23">
        <f>'GAAP IS'!N24</f>
        <v>239830</v>
      </c>
      <c r="O19" s="23">
        <f>'GAAP IS'!O24</f>
        <v>255170</v>
      </c>
      <c r="P19" s="23">
        <f>'GAAP IS'!P24</f>
        <v>315816</v>
      </c>
      <c r="Q19" s="23">
        <f>'GAAP IS'!Q24</f>
        <v>352660</v>
      </c>
      <c r="R19" s="23">
        <f>'GAAP IS'!R24</f>
        <v>380054</v>
      </c>
      <c r="S19" s="23">
        <f>'GAAP IS'!S24</f>
        <v>396754</v>
      </c>
      <c r="T19" s="23">
        <f>'GAAP IS'!T24</f>
        <v>465845</v>
      </c>
      <c r="U19" s="23">
        <f>'GAAP IS'!U24</f>
        <v>500037</v>
      </c>
      <c r="V19" s="23">
        <f>'GAAP IS'!V24</f>
        <v>527049</v>
      </c>
      <c r="W19" s="23">
        <f>'GAAP IS'!W24</f>
        <v>538501</v>
      </c>
      <c r="X19" s="23">
        <f>'GAAP IS'!X24</f>
        <v>596763</v>
      </c>
      <c r="Y19" s="23">
        <f>'GAAP IS'!Y24</f>
        <v>794455</v>
      </c>
      <c r="Z19" s="23">
        <f>'GAAP IS'!Z24</f>
        <v>803690</v>
      </c>
      <c r="AA19" s="23">
        <f>'GAAP IS'!AA24</f>
        <v>963501</v>
      </c>
      <c r="AB19" s="23">
        <f>'GAAP IS'!AB24</f>
        <v>1141064</v>
      </c>
      <c r="AC19" s="23">
        <f>'GAAP IS'!AC24</f>
        <v>1133215</v>
      </c>
      <c r="AD19" s="23">
        <f>'GAAP IS'!AD24</f>
        <v>1182043</v>
      </c>
      <c r="AE19" s="23">
        <f>'GAAP IS'!AE24</f>
        <v>1294960</v>
      </c>
      <c r="AF19" s="23">
        <f>'GAAP IS'!AF24</f>
        <v>1469648</v>
      </c>
      <c r="AG19" s="23">
        <f>'GAAP IS'!AG24</f>
        <v>1567089</v>
      </c>
      <c r="AH19" s="23"/>
      <c r="AI19" s="23">
        <f t="shared" ref="AI19:AM19" si="15">SUMIFS($C19:$V19,$C$7:$V$7,AI$7)</f>
        <v>370030</v>
      </c>
      <c r="AJ19" s="23">
        <f t="shared" si="15"/>
        <v>576038</v>
      </c>
      <c r="AK19" s="23">
        <f t="shared" si="15"/>
        <v>839306</v>
      </c>
      <c r="AL19" s="23">
        <f t="shared" si="15"/>
        <v>1303700</v>
      </c>
      <c r="AM19" s="23">
        <f t="shared" si="15"/>
        <v>1889685</v>
      </c>
      <c r="AN19" s="23">
        <f>SUMIFS($C19:$Z19,$C$7:$Z$7,AN$7)</f>
        <v>2733409</v>
      </c>
      <c r="AO19" s="23">
        <f>SUMIFS($C19:$AD19,$C$7:$AD$7,AO$7)</f>
        <v>4419823</v>
      </c>
      <c r="AP19" s="23"/>
      <c r="AQ19" s="23">
        <f t="shared" ref="AQ19:AR19" si="16">SUMIFS($C19:$AG19,$C$5:$AG$5,"&lt;="&amp;AQ$5,$C$5:$AG$5,"&gt;"&amp;EOMONTH(AQ$5,-12))</f>
        <v>4041470</v>
      </c>
      <c r="AR19" s="23">
        <f t="shared" si="16"/>
        <v>5513740</v>
      </c>
    </row>
    <row r="20" spans="1:44" ht="13" x14ac:dyDescent="0.1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66"/>
      <c r="AG20" s="66"/>
      <c r="AH20" s="36"/>
      <c r="AI20" s="36"/>
      <c r="AJ20" s="36"/>
      <c r="AK20" s="36"/>
      <c r="AL20" s="36"/>
      <c r="AM20" s="36"/>
      <c r="AN20" s="36"/>
      <c r="AP20" s="36"/>
    </row>
    <row r="21" spans="1:44" ht="13" x14ac:dyDescent="0.15">
      <c r="A21" s="11" t="s">
        <v>74</v>
      </c>
      <c r="B21" s="5"/>
      <c r="C21" s="23">
        <f>'GAAP IS'!C33</f>
        <v>120635</v>
      </c>
      <c r="D21" s="23">
        <f>'GAAP IS'!D33</f>
        <v>118416</v>
      </c>
      <c r="E21" s="23">
        <f>'GAAP IS'!E33</f>
        <v>148527</v>
      </c>
      <c r="F21" s="23">
        <f>'GAAP IS'!F33</f>
        <v>156910</v>
      </c>
      <c r="G21" s="23">
        <f>'GAAP IS'!G33</f>
        <v>207373</v>
      </c>
      <c r="H21" s="23">
        <f>'GAAP IS'!H33</f>
        <v>176319</v>
      </c>
      <c r="I21" s="23">
        <f>'GAAP IS'!I33</f>
        <v>182296</v>
      </c>
      <c r="J21" s="23">
        <f>'GAAP IS'!J33</f>
        <v>180503</v>
      </c>
      <c r="K21" s="23">
        <f>'GAAP IS'!K33</f>
        <v>187513</v>
      </c>
      <c r="L21" s="23">
        <f>'GAAP IS'!L33</f>
        <v>219653</v>
      </c>
      <c r="M21" s="23">
        <f>'GAAP IS'!M33</f>
        <v>233507</v>
      </c>
      <c r="N21" s="23">
        <f>'GAAP IS'!N33</f>
        <v>252839</v>
      </c>
      <c r="O21" s="23">
        <f>'GAAP IS'!O33</f>
        <v>276162</v>
      </c>
      <c r="P21" s="23">
        <f>'GAAP IS'!P33</f>
        <v>318463</v>
      </c>
      <c r="Q21" s="23">
        <f>'GAAP IS'!Q33</f>
        <v>362527</v>
      </c>
      <c r="R21" s="23">
        <f>'GAAP IS'!R33</f>
        <v>383162</v>
      </c>
      <c r="S21" s="23">
        <f>'GAAP IS'!S33</f>
        <v>418796</v>
      </c>
      <c r="T21" s="23">
        <f>'GAAP IS'!T33</f>
        <v>466688</v>
      </c>
      <c r="U21" s="23">
        <f>'GAAP IS'!U33</f>
        <v>467943</v>
      </c>
      <c r="V21" s="23">
        <f>'GAAP IS'!V33</f>
        <v>509701</v>
      </c>
      <c r="W21" s="23">
        <f>'GAAP IS'!W33</f>
        <v>628789</v>
      </c>
      <c r="X21" s="23">
        <f>'GAAP IS'!X33</f>
        <v>619815</v>
      </c>
      <c r="Y21" s="23">
        <f>'GAAP IS'!Y33</f>
        <v>745113</v>
      </c>
      <c r="Z21" s="23">
        <f>'GAAP IS'!Z33</f>
        <v>758507</v>
      </c>
      <c r="AA21" s="23">
        <f>'GAAP IS'!AA33</f>
        <v>895765</v>
      </c>
      <c r="AB21" s="23">
        <f>'GAAP IS'!AB33</f>
        <v>1016070</v>
      </c>
      <c r="AC21" s="23">
        <f>'GAAP IS'!AC33</f>
        <v>1110219</v>
      </c>
      <c r="AD21" s="23">
        <f>'GAAP IS'!AD33</f>
        <v>1236657</v>
      </c>
      <c r="AE21" s="23">
        <f>'GAAP IS'!AE33</f>
        <v>1521749</v>
      </c>
      <c r="AF21" s="23">
        <f>'GAAP IS'!AF33</f>
        <v>1683421</v>
      </c>
      <c r="AG21" s="23">
        <f>'GAAP IS'!AG33</f>
        <v>1615878</v>
      </c>
      <c r="AH21" s="23"/>
      <c r="AI21" s="23">
        <f t="shared" ref="AI21:AM21" si="17">SUMIFS($C21:$V21,$C$7:$V$7,AI$7)</f>
        <v>544488</v>
      </c>
      <c r="AJ21" s="23">
        <f t="shared" si="17"/>
        <v>746491</v>
      </c>
      <c r="AK21" s="23">
        <f t="shared" si="17"/>
        <v>893512</v>
      </c>
      <c r="AL21" s="23">
        <f t="shared" si="17"/>
        <v>1340314</v>
      </c>
      <c r="AM21" s="23">
        <f t="shared" si="17"/>
        <v>1863128</v>
      </c>
      <c r="AN21" s="23">
        <f t="shared" ref="AN21:AN24" si="18">SUMIFS($C21:$Z21,$C$7:$Z$7,AN$7)</f>
        <v>2752224</v>
      </c>
      <c r="AO21" s="23">
        <f t="shared" ref="AO21:AO25" si="19">SUMIFS($C21:$AD21,$C$7:$AD$7,AO$7)</f>
        <v>4258711</v>
      </c>
      <c r="AP21" s="23"/>
      <c r="AQ21" s="23">
        <f t="shared" ref="AQ21:AR21" si="20">SUMIFS($C21:$AG21,$C$5:$AG$5,"&lt;="&amp;AQ$5,$C$5:$AG$5,"&gt;"&amp;EOMONTH(AQ$5,-12))</f>
        <v>3780561</v>
      </c>
      <c r="AR21" s="23">
        <f t="shared" si="20"/>
        <v>6057705</v>
      </c>
    </row>
    <row r="22" spans="1:44" ht="13" x14ac:dyDescent="0.15">
      <c r="A22" s="1" t="s">
        <v>75</v>
      </c>
      <c r="B22" s="67"/>
      <c r="C22" s="37">
        <v>13461</v>
      </c>
      <c r="D22" s="37">
        <v>15232</v>
      </c>
      <c r="E22" s="37">
        <v>20793</v>
      </c>
      <c r="F22" s="37">
        <v>32806</v>
      </c>
      <c r="G22" s="37">
        <v>31198</v>
      </c>
      <c r="H22" s="37">
        <v>36922</v>
      </c>
      <c r="I22" s="37">
        <v>36779</v>
      </c>
      <c r="J22" s="37">
        <v>33887</v>
      </c>
      <c r="K22" s="37">
        <v>31670</v>
      </c>
      <c r="L22" s="37">
        <v>39575</v>
      </c>
      <c r="M22" s="37">
        <v>40019</v>
      </c>
      <c r="N22" s="37">
        <v>44495</v>
      </c>
      <c r="O22" s="37">
        <v>46793</v>
      </c>
      <c r="P22" s="37">
        <v>52089</v>
      </c>
      <c r="Q22" s="37">
        <v>58895</v>
      </c>
      <c r="R22" s="37">
        <v>59007</v>
      </c>
      <c r="S22" s="37">
        <v>61067</v>
      </c>
      <c r="T22" s="37">
        <v>79437</v>
      </c>
      <c r="U22" s="37">
        <v>77388</v>
      </c>
      <c r="V22" s="37">
        <v>79816</v>
      </c>
      <c r="W22" s="37">
        <v>77227</v>
      </c>
      <c r="X22" s="37">
        <v>96085</v>
      </c>
      <c r="Y22" s="37">
        <v>110289</v>
      </c>
      <c r="Z22" s="37">
        <v>113531</v>
      </c>
      <c r="AA22" s="37">
        <v>118524</v>
      </c>
      <c r="AB22" s="37">
        <v>146253</v>
      </c>
      <c r="AC22" s="37">
        <v>164912</v>
      </c>
      <c r="AD22" s="37">
        <v>177943</v>
      </c>
      <c r="AE22" s="37">
        <v>275314</v>
      </c>
      <c r="AF22" s="37">
        <v>256499</v>
      </c>
      <c r="AG22" s="37">
        <v>262629</v>
      </c>
      <c r="AH22" s="30"/>
      <c r="AI22" s="30">
        <f t="shared" ref="AI22:AM22" si="21">SUMIFS($C22:$V22,$C$7:$V$7,AI$7)</f>
        <v>82292</v>
      </c>
      <c r="AJ22" s="30">
        <f t="shared" si="21"/>
        <v>138786</v>
      </c>
      <c r="AK22" s="30">
        <f t="shared" si="21"/>
        <v>155759</v>
      </c>
      <c r="AL22" s="30">
        <f t="shared" si="21"/>
        <v>216784</v>
      </c>
      <c r="AM22" s="30">
        <f t="shared" si="21"/>
        <v>297708</v>
      </c>
      <c r="AN22" s="30">
        <f t="shared" si="18"/>
        <v>397132</v>
      </c>
      <c r="AO22" s="30">
        <f t="shared" si="19"/>
        <v>607632</v>
      </c>
      <c r="AP22" s="68"/>
      <c r="AQ22" s="30">
        <f t="shared" ref="AQ22:AR22" si="22">SUMIFS($C22:$AG22,$C$5:$AG$5,"&lt;="&amp;AQ$5,$C$5:$AG$5,"&gt;"&amp;EOMONTH(AQ$5,-12))</f>
        <v>543220</v>
      </c>
      <c r="AR22" s="30">
        <f t="shared" si="22"/>
        <v>972385</v>
      </c>
    </row>
    <row r="23" spans="1:44" ht="13" x14ac:dyDescent="0.15">
      <c r="A23" s="1" t="s">
        <v>76</v>
      </c>
      <c r="B23" s="67"/>
      <c r="C23" s="37">
        <v>4943</v>
      </c>
      <c r="D23" s="37">
        <v>5268</v>
      </c>
      <c r="E23" s="37">
        <v>5428</v>
      </c>
      <c r="F23" s="37">
        <v>5165</v>
      </c>
      <c r="G23" s="37">
        <v>6189</v>
      </c>
      <c r="H23" s="37">
        <v>6573</v>
      </c>
      <c r="I23" s="37">
        <v>7230</v>
      </c>
      <c r="J23" s="37">
        <v>7544</v>
      </c>
      <c r="K23" s="37">
        <v>7531</v>
      </c>
      <c r="L23" s="37">
        <v>7400</v>
      </c>
      <c r="M23" s="37">
        <v>7498</v>
      </c>
      <c r="N23" s="37">
        <v>8115</v>
      </c>
      <c r="O23" s="37">
        <v>8580</v>
      </c>
      <c r="P23" s="37">
        <v>10242</v>
      </c>
      <c r="Q23" s="37">
        <v>13215</v>
      </c>
      <c r="R23" s="37">
        <v>20754</v>
      </c>
      <c r="S23" s="37">
        <v>17236</v>
      </c>
      <c r="T23" s="37">
        <v>16873</v>
      </c>
      <c r="U23" s="37">
        <v>17084</v>
      </c>
      <c r="V23" s="37">
        <v>16691</v>
      </c>
      <c r="W23" s="37">
        <v>17635</v>
      </c>
      <c r="X23" s="37">
        <f>18788</f>
        <v>18788</v>
      </c>
      <c r="Y23" s="37">
        <v>17507</v>
      </c>
      <c r="Z23" s="37">
        <v>18966</v>
      </c>
      <c r="AA23" s="37">
        <v>24901</v>
      </c>
      <c r="AB23" s="37">
        <v>22989</v>
      </c>
      <c r="AC23" s="37">
        <v>31760</v>
      </c>
      <c r="AD23" s="37">
        <v>32461</v>
      </c>
      <c r="AE23" s="37">
        <v>54587</v>
      </c>
      <c r="AF23" s="37">
        <v>72715</v>
      </c>
      <c r="AG23" s="37">
        <v>69500</v>
      </c>
      <c r="AH23" s="30"/>
      <c r="AI23" s="30">
        <f t="shared" ref="AI23:AM23" si="23">SUMIFS($C23:$V23,$C$7:$V$7,AI$7)</f>
        <v>20804</v>
      </c>
      <c r="AJ23" s="30">
        <f t="shared" si="23"/>
        <v>27536</v>
      </c>
      <c r="AK23" s="30">
        <f t="shared" si="23"/>
        <v>30544</v>
      </c>
      <c r="AL23" s="30">
        <f t="shared" si="23"/>
        <v>52791</v>
      </c>
      <c r="AM23" s="30">
        <f t="shared" si="23"/>
        <v>67884</v>
      </c>
      <c r="AN23" s="30">
        <f t="shared" si="18"/>
        <v>72896</v>
      </c>
      <c r="AO23" s="30">
        <f t="shared" si="19"/>
        <v>112111</v>
      </c>
      <c r="AP23" s="68"/>
      <c r="AQ23" s="30">
        <f t="shared" ref="AQ23:AR23" si="24">SUMIFS($C23:$AG23,$C$5:$AG$5,"&lt;="&amp;AQ$5,$C$5:$AG$5,"&gt;"&amp;EOMONTH(AQ$5,-12))</f>
        <v>98616</v>
      </c>
      <c r="AR23" s="30">
        <f t="shared" si="24"/>
        <v>229263</v>
      </c>
    </row>
    <row r="24" spans="1:44" ht="13" x14ac:dyDescent="0.15">
      <c r="A24" s="1" t="s">
        <v>77</v>
      </c>
      <c r="B24" s="67"/>
      <c r="C24" s="37"/>
      <c r="D24" s="37"/>
      <c r="E24" s="37"/>
      <c r="F24" s="37"/>
      <c r="G24" s="37"/>
      <c r="H24" s="37"/>
      <c r="I24" s="37"/>
      <c r="J24" s="37"/>
      <c r="K24" s="37"/>
      <c r="L24" s="37"/>
      <c r="M24" s="37"/>
      <c r="N24" s="37"/>
      <c r="O24" s="37"/>
      <c r="P24" s="37">
        <v>4363</v>
      </c>
      <c r="Q24" s="37">
        <v>345</v>
      </c>
      <c r="R24" s="37"/>
      <c r="S24" s="37">
        <v>782</v>
      </c>
      <c r="T24" s="37">
        <v>6133</v>
      </c>
      <c r="U24" s="37">
        <v>1564</v>
      </c>
      <c r="V24" s="37">
        <v>1260</v>
      </c>
      <c r="W24" s="37">
        <v>1524</v>
      </c>
      <c r="X24" s="37">
        <v>2056</v>
      </c>
      <c r="Y24" s="37">
        <v>359</v>
      </c>
      <c r="Z24" s="37">
        <v>3543</v>
      </c>
      <c r="AA24" s="37">
        <v>26</v>
      </c>
      <c r="AB24" s="37">
        <v>14292</v>
      </c>
      <c r="AC24" s="37">
        <v>308</v>
      </c>
      <c r="AD24" s="37">
        <v>20848</v>
      </c>
      <c r="AE24" s="37">
        <v>76065</v>
      </c>
      <c r="AF24" s="37">
        <v>17067</v>
      </c>
      <c r="AG24" s="37">
        <v>23470</v>
      </c>
      <c r="AH24" s="30"/>
      <c r="AI24" s="30">
        <f t="shared" ref="AI24:AM24" si="25">SUMIFS($C24:$V24,$C$7:$V$7,AI$7)</f>
        <v>0</v>
      </c>
      <c r="AJ24" s="30">
        <f t="shared" si="25"/>
        <v>0</v>
      </c>
      <c r="AK24" s="30">
        <f t="shared" si="25"/>
        <v>0</v>
      </c>
      <c r="AL24" s="30">
        <f t="shared" si="25"/>
        <v>4708</v>
      </c>
      <c r="AM24" s="30">
        <f t="shared" si="25"/>
        <v>9739</v>
      </c>
      <c r="AN24" s="30">
        <f t="shared" si="18"/>
        <v>7482</v>
      </c>
      <c r="AO24" s="30">
        <f t="shared" si="19"/>
        <v>35474</v>
      </c>
      <c r="AP24" s="30"/>
      <c r="AQ24" s="30">
        <f t="shared" ref="AQ24:AR24" si="26">SUMIFS($C24:$AG24,$C$5:$AG$5,"&lt;="&amp;AQ$5,$C$5:$AG$5,"&gt;"&amp;EOMONTH(AQ$5,-12))</f>
        <v>18169</v>
      </c>
      <c r="AR24" s="30">
        <f t="shared" si="26"/>
        <v>137450</v>
      </c>
    </row>
    <row r="25" spans="1:44" ht="13" x14ac:dyDescent="0.15">
      <c r="A25" s="11" t="s">
        <v>41</v>
      </c>
      <c r="B25" s="67"/>
      <c r="C25" s="37"/>
      <c r="D25" s="37"/>
      <c r="E25" s="37"/>
      <c r="F25" s="37"/>
      <c r="G25" s="37"/>
      <c r="H25" s="37"/>
      <c r="I25" s="37"/>
      <c r="J25" s="37"/>
      <c r="K25" s="37"/>
      <c r="L25" s="37"/>
      <c r="M25" s="37"/>
      <c r="N25" s="37"/>
      <c r="O25" s="37"/>
      <c r="P25" s="37"/>
      <c r="Q25" s="37"/>
      <c r="R25" s="37"/>
      <c r="S25" s="37"/>
      <c r="T25" s="37"/>
      <c r="U25" s="37"/>
      <c r="V25" s="37"/>
      <c r="W25" s="37"/>
      <c r="X25" s="37"/>
      <c r="Y25" s="37"/>
      <c r="Z25" s="37"/>
      <c r="AA25" s="37">
        <v>19860</v>
      </c>
      <c r="AB25" s="37">
        <v>45266</v>
      </c>
      <c r="AC25" s="37">
        <v>6000</v>
      </c>
      <c r="AD25" s="37">
        <v>0</v>
      </c>
      <c r="AE25" s="37">
        <v>0</v>
      </c>
      <c r="AF25" s="37">
        <v>35961</v>
      </c>
      <c r="AG25" s="37">
        <v>1619</v>
      </c>
      <c r="AH25" s="30"/>
      <c r="AI25" s="30"/>
      <c r="AJ25" s="30"/>
      <c r="AK25" s="30"/>
      <c r="AL25" s="30"/>
      <c r="AM25" s="30"/>
      <c r="AN25" s="30"/>
      <c r="AO25" s="30">
        <f t="shared" si="19"/>
        <v>71126</v>
      </c>
      <c r="AP25" s="30"/>
      <c r="AQ25" s="30">
        <f t="shared" ref="AQ25:AR25" si="27">SUMIFS($C25:$AG25,$C$5:$AG$5,"&lt;="&amp;AQ$5,$C$5:$AG$5,"&gt;"&amp;EOMONTH(AQ$5,-12))</f>
        <v>71126</v>
      </c>
      <c r="AR25" s="30">
        <f t="shared" si="27"/>
        <v>37580</v>
      </c>
    </row>
    <row r="26" spans="1:44" ht="13" x14ac:dyDescent="0.15">
      <c r="A26" s="11" t="s">
        <v>78</v>
      </c>
      <c r="B26" s="67"/>
      <c r="C26" s="37"/>
      <c r="D26" s="37"/>
      <c r="E26" s="37"/>
      <c r="F26" s="37"/>
      <c r="G26" s="37">
        <v>50000</v>
      </c>
      <c r="H26" s="37">
        <v>-2000</v>
      </c>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0"/>
      <c r="AI26" s="30"/>
      <c r="AJ26" s="30">
        <f>SUMIFS($C26:$V26,$C$7:$V$7,AJ$7)</f>
        <v>48000</v>
      </c>
      <c r="AK26" s="30"/>
      <c r="AL26" s="30"/>
      <c r="AM26" s="30"/>
      <c r="AN26" s="30"/>
      <c r="AO26" s="30"/>
      <c r="AP26" s="30"/>
      <c r="AQ26" s="30"/>
      <c r="AR26" s="30"/>
    </row>
    <row r="27" spans="1:44" ht="13" x14ac:dyDescent="0.15">
      <c r="A27" s="11" t="s">
        <v>79</v>
      </c>
      <c r="B27" s="67"/>
      <c r="C27" s="37">
        <v>240</v>
      </c>
      <c r="D27" s="37"/>
      <c r="E27" s="37"/>
      <c r="F27" s="37">
        <v>30</v>
      </c>
      <c r="G27" s="37">
        <v>-38</v>
      </c>
      <c r="H27" s="37">
        <v>169</v>
      </c>
      <c r="I27" s="37">
        <v>-219</v>
      </c>
      <c r="J27" s="37">
        <v>39</v>
      </c>
      <c r="K27" s="37"/>
      <c r="L27" s="37">
        <v>2</v>
      </c>
      <c r="M27" s="37">
        <v>62</v>
      </c>
      <c r="N27" s="37">
        <v>36</v>
      </c>
      <c r="O27" s="37">
        <v>-98</v>
      </c>
      <c r="P27" s="37">
        <v>73</v>
      </c>
      <c r="Q27" s="37">
        <v>806</v>
      </c>
      <c r="R27" s="37">
        <v>-1005</v>
      </c>
      <c r="S27" s="37">
        <v>19</v>
      </c>
      <c r="T27" s="37">
        <v>281</v>
      </c>
      <c r="U27" s="37">
        <v>128</v>
      </c>
      <c r="V27" s="37">
        <v>580</v>
      </c>
      <c r="W27" s="37">
        <v>218</v>
      </c>
      <c r="X27" s="37">
        <v>1481</v>
      </c>
      <c r="Y27" s="37">
        <v>396</v>
      </c>
      <c r="Z27" s="37">
        <v>475</v>
      </c>
      <c r="AA27" s="37">
        <v>615</v>
      </c>
      <c r="AB27" s="37">
        <v>374</v>
      </c>
      <c r="AC27" s="37">
        <v>877</v>
      </c>
      <c r="AD27" s="37">
        <v>767</v>
      </c>
      <c r="AE27" s="37">
        <v>534</v>
      </c>
      <c r="AF27" s="37">
        <v>548</v>
      </c>
      <c r="AG27" s="37">
        <v>-447</v>
      </c>
      <c r="AH27" s="30"/>
      <c r="AI27" s="30">
        <f t="shared" ref="AI27:AM27" si="28">SUMIFS($C27:$V27,$C$7:$V$7,AI$7)</f>
        <v>270</v>
      </c>
      <c r="AJ27" s="30">
        <f t="shared" si="28"/>
        <v>-49</v>
      </c>
      <c r="AK27" s="30">
        <f t="shared" si="28"/>
        <v>100</v>
      </c>
      <c r="AL27" s="30">
        <f t="shared" si="28"/>
        <v>-224</v>
      </c>
      <c r="AM27" s="30">
        <f t="shared" si="28"/>
        <v>1008</v>
      </c>
      <c r="AN27" s="30">
        <f t="shared" ref="AN27:AN28" si="29">SUMIFS($C27:$Z27,$C$7:$Z$7,AN$7)</f>
        <v>2570</v>
      </c>
      <c r="AO27" s="30">
        <f t="shared" ref="AO27:AO28" si="30">SUMIFS($C27:$AD27,$C$7:$AD$7,AO$7)</f>
        <v>2633</v>
      </c>
      <c r="AP27" s="30"/>
      <c r="AQ27" s="58">
        <f t="shared" ref="AQ27:AR27" si="31">SUMIFS($C27:$AG27,$C$5:$AG$5,"&lt;="&amp;AQ$5,$C$5:$AG$5,"&gt;"&amp;EOMONTH(AQ$5,-12))</f>
        <v>2341</v>
      </c>
      <c r="AR27" s="58">
        <f t="shared" si="31"/>
        <v>1402</v>
      </c>
    </row>
    <row r="28" spans="1:44" ht="13" x14ac:dyDescent="0.15">
      <c r="A28" s="21" t="s">
        <v>80</v>
      </c>
      <c r="B28" s="5"/>
      <c r="C28" s="31">
        <f t="shared" ref="C28:AG28" si="32">C21-SUM(C22:C27)</f>
        <v>101991</v>
      </c>
      <c r="D28" s="31">
        <f t="shared" si="32"/>
        <v>97916</v>
      </c>
      <c r="E28" s="31">
        <f t="shared" si="32"/>
        <v>122306</v>
      </c>
      <c r="F28" s="31">
        <f t="shared" si="32"/>
        <v>118909</v>
      </c>
      <c r="G28" s="31">
        <f t="shared" si="32"/>
        <v>120024</v>
      </c>
      <c r="H28" s="31">
        <f t="shared" si="32"/>
        <v>134655</v>
      </c>
      <c r="I28" s="31">
        <f t="shared" si="32"/>
        <v>138506</v>
      </c>
      <c r="J28" s="31">
        <f t="shared" si="32"/>
        <v>139033</v>
      </c>
      <c r="K28" s="31">
        <f t="shared" si="32"/>
        <v>148312</v>
      </c>
      <c r="L28" s="31">
        <f t="shared" si="32"/>
        <v>172676</v>
      </c>
      <c r="M28" s="31">
        <f t="shared" si="32"/>
        <v>185928</v>
      </c>
      <c r="N28" s="31">
        <f t="shared" si="32"/>
        <v>200193</v>
      </c>
      <c r="O28" s="31">
        <f t="shared" si="32"/>
        <v>220887</v>
      </c>
      <c r="P28" s="31">
        <f t="shared" si="32"/>
        <v>251696</v>
      </c>
      <c r="Q28" s="31">
        <f t="shared" si="32"/>
        <v>289266</v>
      </c>
      <c r="R28" s="31">
        <f t="shared" si="32"/>
        <v>304406</v>
      </c>
      <c r="S28" s="31">
        <f t="shared" si="32"/>
        <v>339692</v>
      </c>
      <c r="T28" s="31">
        <f t="shared" si="32"/>
        <v>363964</v>
      </c>
      <c r="U28" s="31">
        <f t="shared" si="32"/>
        <v>371779</v>
      </c>
      <c r="V28" s="31">
        <f t="shared" si="32"/>
        <v>411354</v>
      </c>
      <c r="W28" s="31">
        <f t="shared" si="32"/>
        <v>532185</v>
      </c>
      <c r="X28" s="31">
        <f t="shared" si="32"/>
        <v>501405</v>
      </c>
      <c r="Y28" s="31">
        <f t="shared" si="32"/>
        <v>616562</v>
      </c>
      <c r="Z28" s="31">
        <f t="shared" si="32"/>
        <v>621992</v>
      </c>
      <c r="AA28" s="31">
        <f t="shared" si="32"/>
        <v>731839</v>
      </c>
      <c r="AB28" s="31">
        <f t="shared" si="32"/>
        <v>786896</v>
      </c>
      <c r="AC28" s="31">
        <f t="shared" si="32"/>
        <v>906362</v>
      </c>
      <c r="AD28" s="31">
        <f t="shared" si="32"/>
        <v>1004638</v>
      </c>
      <c r="AE28" s="31">
        <f t="shared" si="32"/>
        <v>1115249</v>
      </c>
      <c r="AF28" s="31">
        <f t="shared" si="32"/>
        <v>1300631</v>
      </c>
      <c r="AG28" s="31">
        <f t="shared" si="32"/>
        <v>1259107</v>
      </c>
      <c r="AH28" s="31"/>
      <c r="AI28" s="31">
        <f t="shared" ref="AI28:AM28" si="33">SUMIFS($C28:$V28,$C$7:$V$7,AI$7)</f>
        <v>441122</v>
      </c>
      <c r="AJ28" s="31">
        <f t="shared" si="33"/>
        <v>532218</v>
      </c>
      <c r="AK28" s="31">
        <f t="shared" si="33"/>
        <v>707109</v>
      </c>
      <c r="AL28" s="31">
        <f t="shared" si="33"/>
        <v>1066255</v>
      </c>
      <c r="AM28" s="31">
        <f t="shared" si="33"/>
        <v>1486789</v>
      </c>
      <c r="AN28" s="31">
        <f t="shared" si="29"/>
        <v>2272144</v>
      </c>
      <c r="AO28" s="31">
        <f t="shared" si="30"/>
        <v>3429735</v>
      </c>
      <c r="AP28" s="31"/>
      <c r="AQ28" s="31">
        <f t="shared" ref="AQ28:AR28" si="34">SUMIFS($C28:$AG28,$C$5:$AG$5,"&lt;="&amp;AQ$5,$C$5:$AG$5,"&gt;"&amp;EOMONTH(AQ$5,-12))</f>
        <v>3047089</v>
      </c>
      <c r="AR28" s="31">
        <f t="shared" si="34"/>
        <v>4679625</v>
      </c>
    </row>
    <row r="29" spans="1:44" ht="13" x14ac:dyDescent="0.15">
      <c r="A29" s="21"/>
      <c r="B29" s="5"/>
      <c r="C29" s="69"/>
      <c r="D29" s="69"/>
      <c r="E29" s="69"/>
      <c r="F29" s="69"/>
      <c r="G29" s="69"/>
      <c r="H29" s="69"/>
      <c r="I29" s="69"/>
      <c r="J29" s="69"/>
      <c r="K29" s="69"/>
      <c r="L29" s="69"/>
      <c r="M29" s="69"/>
      <c r="N29" s="69"/>
      <c r="O29" s="69"/>
      <c r="P29" s="69"/>
      <c r="Q29" s="69"/>
      <c r="R29" s="69"/>
      <c r="S29" s="69"/>
      <c r="T29" s="69"/>
      <c r="U29" s="69"/>
      <c r="V29" s="69"/>
      <c r="W29" s="70"/>
      <c r="X29" s="70"/>
      <c r="Y29" s="70"/>
      <c r="AD29" s="31"/>
      <c r="AE29" s="31"/>
      <c r="AF29" s="31"/>
      <c r="AG29" s="31"/>
      <c r="AH29" s="31"/>
      <c r="AI29" s="31"/>
      <c r="AJ29" s="31"/>
      <c r="AK29" s="31"/>
      <c r="AL29" s="31"/>
      <c r="AM29" s="31"/>
      <c r="AN29" s="71"/>
      <c r="AO29" s="71"/>
      <c r="AP29" s="31"/>
      <c r="AQ29" s="71"/>
      <c r="AR29" s="71"/>
    </row>
    <row r="30" spans="1:44" ht="13" x14ac:dyDescent="0.15">
      <c r="A30" s="30" t="s">
        <v>81</v>
      </c>
      <c r="B30" s="72"/>
      <c r="C30" s="73">
        <v>7577</v>
      </c>
      <c r="D30" s="73">
        <v>8433</v>
      </c>
      <c r="E30" s="73">
        <v>10220</v>
      </c>
      <c r="F30" s="73">
        <v>3747</v>
      </c>
      <c r="G30" s="73">
        <v>701</v>
      </c>
      <c r="H30" s="73">
        <v>-1750</v>
      </c>
      <c r="I30" s="73">
        <v>-185</v>
      </c>
      <c r="J30" s="73">
        <v>2301</v>
      </c>
      <c r="K30" s="74">
        <f t="shared" ref="K30:AG30" si="35">(K62-K22+(K63-K23)+K73+K74)</f>
        <v>1906</v>
      </c>
      <c r="L30" s="74">
        <f t="shared" si="35"/>
        <v>1743</v>
      </c>
      <c r="M30" s="74">
        <f t="shared" si="35"/>
        <v>1616</v>
      </c>
      <c r="N30" s="74">
        <f t="shared" si="35"/>
        <v>1547</v>
      </c>
      <c r="O30" s="74">
        <f t="shared" si="35"/>
        <v>1611</v>
      </c>
      <c r="P30" s="74">
        <f t="shared" si="35"/>
        <v>4202</v>
      </c>
      <c r="Q30" s="74">
        <f t="shared" si="35"/>
        <v>7603</v>
      </c>
      <c r="R30" s="74">
        <f t="shared" si="35"/>
        <v>5662</v>
      </c>
      <c r="S30" s="74">
        <f t="shared" si="35"/>
        <v>4635</v>
      </c>
      <c r="T30" s="74">
        <f t="shared" si="35"/>
        <v>3423</v>
      </c>
      <c r="U30" s="74">
        <f t="shared" si="35"/>
        <v>3065</v>
      </c>
      <c r="V30" s="74">
        <f t="shared" si="35"/>
        <v>2834</v>
      </c>
      <c r="W30" s="74">
        <f t="shared" si="35"/>
        <v>3015</v>
      </c>
      <c r="X30" s="74">
        <f t="shared" si="35"/>
        <v>2573</v>
      </c>
      <c r="Y30" s="74">
        <f t="shared" si="35"/>
        <v>3427</v>
      </c>
      <c r="Z30" s="74">
        <f t="shared" si="35"/>
        <v>3791</v>
      </c>
      <c r="AA30" s="74">
        <f t="shared" si="35"/>
        <v>4587</v>
      </c>
      <c r="AB30" s="74">
        <f t="shared" si="35"/>
        <v>5652</v>
      </c>
      <c r="AC30" s="74">
        <f t="shared" si="35"/>
        <v>6553</v>
      </c>
      <c r="AD30" s="74">
        <f t="shared" si="35"/>
        <v>6777</v>
      </c>
      <c r="AE30" s="74">
        <f t="shared" si="35"/>
        <v>15650</v>
      </c>
      <c r="AF30" s="74">
        <f t="shared" si="35"/>
        <v>18325</v>
      </c>
      <c r="AG30" s="74">
        <f t="shared" si="35"/>
        <v>19378</v>
      </c>
      <c r="AH30" s="23"/>
      <c r="AI30" s="23">
        <f t="shared" ref="AI30:AM30" si="36">SUMIFS($C30:$V30,$C$7:$V$7,AI$7)</f>
        <v>29977</v>
      </c>
      <c r="AJ30" s="23">
        <f t="shared" si="36"/>
        <v>1067</v>
      </c>
      <c r="AK30" s="23">
        <f t="shared" si="36"/>
        <v>6812</v>
      </c>
      <c r="AL30" s="23">
        <f t="shared" si="36"/>
        <v>19078</v>
      </c>
      <c r="AM30" s="23">
        <f t="shared" si="36"/>
        <v>13957</v>
      </c>
      <c r="AN30" s="23">
        <f>SUMIFS($C30:$Z30,$C$7:$Z$7,AN$7)</f>
        <v>12806</v>
      </c>
      <c r="AO30" s="23">
        <f>SUMIFS($C30:$AD30,$C$7:$AD$7,AO$7)</f>
        <v>23569</v>
      </c>
      <c r="AP30" s="75"/>
      <c r="AQ30" s="23">
        <f t="shared" ref="AQ30:AR30" si="37">SUMIFS($C30:$AG30,$C$5:$AG$5,"&lt;="&amp;AQ$5,$C$5:$AG$5,"&gt;"&amp;EOMONTH(AQ$5,-12))</f>
        <v>20583</v>
      </c>
      <c r="AR30" s="23">
        <f t="shared" si="37"/>
        <v>60130</v>
      </c>
    </row>
    <row r="31" spans="1:44" ht="13" x14ac:dyDescent="0.15">
      <c r="A31" s="21"/>
      <c r="B31" s="5"/>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22"/>
      <c r="AE31" s="31"/>
      <c r="AF31" s="31"/>
      <c r="AG31" s="31"/>
      <c r="AH31" s="31"/>
      <c r="AI31" s="31"/>
      <c r="AJ31" s="76"/>
      <c r="AK31" s="76"/>
      <c r="AL31" s="76"/>
      <c r="AM31" s="76"/>
      <c r="AN31" s="76"/>
      <c r="AO31" s="76"/>
      <c r="AP31" s="31"/>
      <c r="AQ31" s="76"/>
      <c r="AR31" s="76"/>
    </row>
    <row r="32" spans="1:44" ht="13" collapsed="1" x14ac:dyDescent="0.15">
      <c r="A32" s="21" t="s">
        <v>82</v>
      </c>
      <c r="C32" s="31">
        <f t="shared" ref="C32:AG32" si="38">C19-C28+C30</f>
        <v>-20129</v>
      </c>
      <c r="D32" s="31">
        <f t="shared" si="38"/>
        <v>859</v>
      </c>
      <c r="E32" s="31">
        <f t="shared" si="38"/>
        <v>-15776</v>
      </c>
      <c r="F32" s="31">
        <f t="shared" si="38"/>
        <v>-6069</v>
      </c>
      <c r="G32" s="31">
        <f t="shared" si="38"/>
        <v>-9083</v>
      </c>
      <c r="H32" s="31">
        <f t="shared" si="38"/>
        <v>12554</v>
      </c>
      <c r="I32" s="31">
        <f t="shared" si="38"/>
        <v>11623</v>
      </c>
      <c r="J32" s="31">
        <f t="shared" si="38"/>
        <v>29793</v>
      </c>
      <c r="K32" s="31">
        <f t="shared" si="38"/>
        <v>27025</v>
      </c>
      <c r="L32" s="31">
        <f t="shared" si="38"/>
        <v>36496</v>
      </c>
      <c r="M32" s="31">
        <f t="shared" si="38"/>
        <v>34304</v>
      </c>
      <c r="N32" s="31">
        <f t="shared" si="38"/>
        <v>41184</v>
      </c>
      <c r="O32" s="31">
        <f t="shared" si="38"/>
        <v>35894</v>
      </c>
      <c r="P32" s="31">
        <f t="shared" si="38"/>
        <v>68322</v>
      </c>
      <c r="Q32" s="31">
        <f t="shared" si="38"/>
        <v>70997</v>
      </c>
      <c r="R32" s="31">
        <f t="shared" si="38"/>
        <v>81310</v>
      </c>
      <c r="S32" s="31">
        <f t="shared" si="38"/>
        <v>61697</v>
      </c>
      <c r="T32" s="31">
        <f t="shared" si="38"/>
        <v>105304</v>
      </c>
      <c r="U32" s="31">
        <f t="shared" si="38"/>
        <v>131323</v>
      </c>
      <c r="V32" s="31">
        <f t="shared" si="38"/>
        <v>118529</v>
      </c>
      <c r="W32" s="31">
        <f t="shared" si="38"/>
        <v>9331</v>
      </c>
      <c r="X32" s="31">
        <f t="shared" si="38"/>
        <v>97931</v>
      </c>
      <c r="Y32" s="31">
        <f t="shared" si="38"/>
        <v>181320</v>
      </c>
      <c r="Z32" s="31">
        <f t="shared" si="38"/>
        <v>185489</v>
      </c>
      <c r="AA32" s="31">
        <f t="shared" si="38"/>
        <v>236249</v>
      </c>
      <c r="AB32" s="31">
        <f t="shared" si="38"/>
        <v>359820</v>
      </c>
      <c r="AC32" s="31">
        <f t="shared" si="38"/>
        <v>233406</v>
      </c>
      <c r="AD32" s="31">
        <f t="shared" si="38"/>
        <v>184182</v>
      </c>
      <c r="AE32" s="31">
        <f t="shared" si="38"/>
        <v>195361</v>
      </c>
      <c r="AF32" s="31">
        <f t="shared" si="38"/>
        <v>187342</v>
      </c>
      <c r="AG32" s="31">
        <f t="shared" si="38"/>
        <v>327360</v>
      </c>
      <c r="AH32" s="77"/>
      <c r="AI32" s="31">
        <f t="shared" ref="AI32:AM32" si="39">SUMIFS($C32:$V32,$C$7:$V$7,AI$7)</f>
        <v>-41115</v>
      </c>
      <c r="AJ32" s="31">
        <f t="shared" si="39"/>
        <v>44887</v>
      </c>
      <c r="AK32" s="31">
        <f t="shared" si="39"/>
        <v>139009</v>
      </c>
      <c r="AL32" s="31">
        <f t="shared" si="39"/>
        <v>256523</v>
      </c>
      <c r="AM32" s="31">
        <f t="shared" si="39"/>
        <v>416853</v>
      </c>
      <c r="AN32" s="31">
        <f>SUMIFS($C32:$AB32,$C$7:$AB$7,AN$7)</f>
        <v>474071</v>
      </c>
      <c r="AO32" s="31">
        <f>AO19-AO28+AO30</f>
        <v>1013657</v>
      </c>
      <c r="AP32" s="31"/>
      <c r="AQ32" s="31">
        <f t="shared" ref="AQ32:AR32" si="40">SUMIFS($C32:$AG32,$C$5:$AG$5,"&lt;="&amp;AQ$5,$C$5:$AG$5,"&gt;"&amp;EOMONTH(AQ$5,-12))</f>
        <v>1014964</v>
      </c>
      <c r="AR32" s="31">
        <f t="shared" si="40"/>
        <v>894245</v>
      </c>
    </row>
    <row r="33" spans="1:44" ht="13" hidden="1" outlineLevel="1" x14ac:dyDescent="0.15">
      <c r="A33" s="21"/>
      <c r="B33" s="5"/>
      <c r="C33" s="23"/>
      <c r="D33" s="23"/>
      <c r="E33" s="23"/>
      <c r="F33" s="23"/>
      <c r="G33" s="23"/>
      <c r="H33" s="23"/>
      <c r="I33" s="23"/>
      <c r="J33" s="23"/>
      <c r="K33" s="23"/>
      <c r="L33" s="23"/>
      <c r="M33" s="23"/>
      <c r="N33" s="23"/>
      <c r="O33" s="23"/>
      <c r="P33" s="23"/>
      <c r="Q33" s="23"/>
      <c r="R33" s="23"/>
      <c r="S33" s="23"/>
      <c r="T33" s="23"/>
      <c r="U33" s="23"/>
      <c r="V33" s="23"/>
      <c r="W33" s="23"/>
      <c r="X33" s="23"/>
      <c r="Y33" s="23"/>
      <c r="Z33" s="78"/>
      <c r="AA33" s="78"/>
      <c r="AB33" s="78"/>
      <c r="AC33" s="78"/>
      <c r="AD33" s="31"/>
      <c r="AE33" s="23"/>
      <c r="AF33" s="23"/>
      <c r="AG33" s="23"/>
      <c r="AH33" s="23"/>
      <c r="AI33" s="23"/>
      <c r="AJ33" s="23"/>
      <c r="AK33" s="23"/>
      <c r="AL33" s="23"/>
      <c r="AM33" s="23"/>
      <c r="AN33" s="23"/>
      <c r="AO33" s="23"/>
      <c r="AP33" s="11"/>
      <c r="AQ33" s="11"/>
      <c r="AR33" s="11"/>
    </row>
    <row r="34" spans="1:44" ht="13" hidden="1" outlineLevel="1" x14ac:dyDescent="0.15">
      <c r="A34" s="21" t="s">
        <v>83</v>
      </c>
      <c r="B34" s="5"/>
      <c r="C34" s="23">
        <f>'GAAP IS'!C27</f>
        <v>39545</v>
      </c>
      <c r="D34" s="23">
        <f>'GAAP IS'!D27</f>
        <v>45887</v>
      </c>
      <c r="E34" s="23">
        <f>'GAAP IS'!E27</f>
        <v>55020</v>
      </c>
      <c r="F34" s="23">
        <f>'GAAP IS'!F27</f>
        <v>59186</v>
      </c>
      <c r="G34" s="23">
        <f>'GAAP IS'!G27</f>
        <v>64592</v>
      </c>
      <c r="H34" s="23">
        <f>'GAAP IS'!H27</f>
        <v>68638</v>
      </c>
      <c r="I34" s="23">
        <f>'GAAP IS'!I27</f>
        <v>70418</v>
      </c>
      <c r="J34" s="23">
        <f>'GAAP IS'!J27</f>
        <v>64889</v>
      </c>
      <c r="K34" s="23">
        <f>'GAAP IS'!K27</f>
        <v>68582</v>
      </c>
      <c r="L34" s="23">
        <f>'GAAP IS'!L27</f>
        <v>78126</v>
      </c>
      <c r="M34" s="23">
        <f>'GAAP IS'!M27</f>
        <v>82547</v>
      </c>
      <c r="N34" s="23">
        <f>'GAAP IS'!N27</f>
        <v>92633</v>
      </c>
      <c r="O34" s="23">
        <f>'GAAP IS'!O27</f>
        <v>105095</v>
      </c>
      <c r="P34" s="23">
        <f>'GAAP IS'!P27</f>
        <v>114800</v>
      </c>
      <c r="Q34" s="23">
        <f>'GAAP IS'!Q27</f>
        <v>135773</v>
      </c>
      <c r="R34" s="23">
        <f>'GAAP IS'!R27</f>
        <v>141811</v>
      </c>
      <c r="S34" s="23">
        <f>'GAAP IS'!S27</f>
        <v>155240</v>
      </c>
      <c r="T34" s="23">
        <f>'GAAP IS'!T27</f>
        <v>175090</v>
      </c>
      <c r="U34" s="23">
        <f>'GAAP IS'!U27</f>
        <v>169661</v>
      </c>
      <c r="V34" s="23">
        <f>'GAAP IS'!V27</f>
        <v>174174</v>
      </c>
      <c r="W34" s="23">
        <f>'GAAP IS'!W27</f>
        <v>195876</v>
      </c>
      <c r="X34" s="23">
        <f>'GAAP IS'!X27</f>
        <v>207730</v>
      </c>
      <c r="Y34" s="23">
        <f>'GAAP IS'!Y27</f>
        <v>227550</v>
      </c>
      <c r="Z34" s="23">
        <f>'GAAP IS'!Z27</f>
        <v>254525</v>
      </c>
      <c r="AA34" s="23">
        <f>'GAAP IS'!AA27</f>
        <v>310141</v>
      </c>
      <c r="AB34" s="23">
        <f>'GAAP IS'!AB27</f>
        <v>326510</v>
      </c>
      <c r="AC34" s="23">
        <f>'GAAP IS'!AC27</f>
        <v>366587</v>
      </c>
      <c r="AD34" s="23">
        <f>'GAAP IS'!AD27</f>
        <v>395841</v>
      </c>
      <c r="AE34" s="23">
        <f>'GAAP IS'!AE27</f>
        <v>484761</v>
      </c>
      <c r="AF34" s="23">
        <f>'GAAP IS'!AF27</f>
        <v>524827</v>
      </c>
      <c r="AG34" s="23">
        <f>'GAAP IS'!AG27</f>
        <v>548037</v>
      </c>
      <c r="AH34" s="23"/>
      <c r="AI34" s="23">
        <f t="shared" ref="AI34:AM34" si="41">SUMIFS($C34:$V34,$C$7:$V$7,AI$7)</f>
        <v>199638</v>
      </c>
      <c r="AJ34" s="23">
        <f t="shared" si="41"/>
        <v>268537</v>
      </c>
      <c r="AK34" s="23">
        <f t="shared" si="41"/>
        <v>321888</v>
      </c>
      <c r="AL34" s="23">
        <f t="shared" si="41"/>
        <v>497479</v>
      </c>
      <c r="AM34" s="23">
        <f t="shared" si="41"/>
        <v>674165</v>
      </c>
      <c r="AN34" s="23">
        <f t="shared" ref="AN34:AN38" si="42">SUMIFS($C34:$Z34,$C$7:$Z$7,AN$7)</f>
        <v>885681</v>
      </c>
      <c r="AO34" s="23">
        <f t="shared" ref="AO34:AO37" si="43">SUMIFS($C34:$AD34,$C$7:$AD$7,AO$7)</f>
        <v>1399079</v>
      </c>
      <c r="AP34" s="11"/>
      <c r="AQ34" s="23">
        <f t="shared" ref="AQ34:AR34" si="44">SUMIFS($C34:$AG34,$C$5:$AG$5,"&lt;="&amp;AQ$5,$C$5:$AG$5,"&gt;"&amp;EOMONTH(AQ$5,-12))</f>
        <v>1257763</v>
      </c>
      <c r="AR34" s="23">
        <f t="shared" si="44"/>
        <v>1953466</v>
      </c>
    </row>
    <row r="35" spans="1:44" ht="13" hidden="1" outlineLevel="1" x14ac:dyDescent="0.15">
      <c r="A35" s="1" t="s">
        <v>75</v>
      </c>
      <c r="B35" s="5"/>
      <c r="C35" s="37">
        <v>8958</v>
      </c>
      <c r="D35" s="37">
        <v>10391</v>
      </c>
      <c r="E35" s="37">
        <v>13938</v>
      </c>
      <c r="F35" s="37">
        <v>21451</v>
      </c>
      <c r="G35" s="37">
        <v>21947</v>
      </c>
      <c r="H35" s="37">
        <v>24168</v>
      </c>
      <c r="I35" s="37">
        <v>23949</v>
      </c>
      <c r="J35" s="37">
        <v>21340</v>
      </c>
      <c r="K35" s="37">
        <v>19356</v>
      </c>
      <c r="L35" s="37">
        <v>25136</v>
      </c>
      <c r="M35" s="37">
        <v>25254</v>
      </c>
      <c r="N35" s="37">
        <v>28564</v>
      </c>
      <c r="O35" s="37">
        <v>30482</v>
      </c>
      <c r="P35" s="37">
        <v>33806</v>
      </c>
      <c r="Q35" s="37">
        <v>39525</v>
      </c>
      <c r="R35" s="37">
        <v>40788</v>
      </c>
      <c r="S35" s="37">
        <v>42649</v>
      </c>
      <c r="T35" s="37">
        <v>56144</v>
      </c>
      <c r="U35" s="37">
        <v>56321</v>
      </c>
      <c r="V35" s="37">
        <v>55726</v>
      </c>
      <c r="W35" s="37">
        <v>57400</v>
      </c>
      <c r="X35" s="37">
        <v>69565</v>
      </c>
      <c r="Y35" s="37">
        <v>78682</v>
      </c>
      <c r="Z35" s="37">
        <v>83906</v>
      </c>
      <c r="AA35" s="37">
        <v>86895</v>
      </c>
      <c r="AB35" s="37">
        <v>106161</v>
      </c>
      <c r="AC35" s="37">
        <v>121209</v>
      </c>
      <c r="AD35" s="37">
        <v>132331</v>
      </c>
      <c r="AE35" s="37">
        <v>145075</v>
      </c>
      <c r="AF35" s="40">
        <v>179137</v>
      </c>
      <c r="AG35" s="40">
        <v>184569</v>
      </c>
      <c r="AH35" s="58"/>
      <c r="AI35" s="58">
        <f t="shared" ref="AI35:AM35" si="45">SUMIFS($C35:$V35,$C$7:$V$7,AI$7)</f>
        <v>54738</v>
      </c>
      <c r="AJ35" s="58">
        <f t="shared" si="45"/>
        <v>91404</v>
      </c>
      <c r="AK35" s="58">
        <f t="shared" si="45"/>
        <v>98310</v>
      </c>
      <c r="AL35" s="58">
        <f t="shared" si="45"/>
        <v>144601</v>
      </c>
      <c r="AM35" s="58">
        <f t="shared" si="45"/>
        <v>210840</v>
      </c>
      <c r="AN35" s="58">
        <f t="shared" si="42"/>
        <v>289553</v>
      </c>
      <c r="AO35" s="30">
        <f t="shared" si="43"/>
        <v>446596</v>
      </c>
      <c r="AP35" s="11"/>
      <c r="AQ35" s="30">
        <f t="shared" ref="AQ35:AR35" si="46">SUMIFS($C35:$AG35,$C$5:$AG$5,"&lt;="&amp;AQ$5,$C$5:$AG$5,"&gt;"&amp;EOMONTH(AQ$5,-12))</f>
        <v>398171</v>
      </c>
      <c r="AR35" s="30">
        <f t="shared" si="46"/>
        <v>641112</v>
      </c>
    </row>
    <row r="36" spans="1:44" ht="13" hidden="1" outlineLevel="1" x14ac:dyDescent="0.15">
      <c r="A36" s="1" t="s">
        <v>76</v>
      </c>
      <c r="B36" s="5"/>
      <c r="C36" s="37">
        <v>2881</v>
      </c>
      <c r="D36" s="37">
        <v>3055</v>
      </c>
      <c r="E36" s="37">
        <v>3171</v>
      </c>
      <c r="F36" s="37">
        <v>2240</v>
      </c>
      <c r="G36" s="37">
        <v>3141</v>
      </c>
      <c r="H36" s="37">
        <v>3128</v>
      </c>
      <c r="I36" s="37">
        <v>3282</v>
      </c>
      <c r="J36" s="37">
        <v>3639</v>
      </c>
      <c r="K36" s="37">
        <v>3712</v>
      </c>
      <c r="L36" s="37">
        <v>3436</v>
      </c>
      <c r="M36" s="37">
        <v>4586</v>
      </c>
      <c r="N36" s="37">
        <v>5221</v>
      </c>
      <c r="O36" s="37">
        <v>5473</v>
      </c>
      <c r="P36" s="37">
        <v>5974</v>
      </c>
      <c r="Q36" s="37">
        <v>7831</v>
      </c>
      <c r="R36" s="37">
        <v>14029</v>
      </c>
      <c r="S36" s="37">
        <v>11142</v>
      </c>
      <c r="T36" s="37">
        <v>11478</v>
      </c>
      <c r="U36" s="37">
        <v>11933</v>
      </c>
      <c r="V36" s="37">
        <v>11446</v>
      </c>
      <c r="W36" s="37">
        <v>12336</v>
      </c>
      <c r="X36" s="37">
        <v>12696</v>
      </c>
      <c r="Y36" s="37">
        <v>11546</v>
      </c>
      <c r="Z36" s="37">
        <v>12647</v>
      </c>
      <c r="AA36" s="37">
        <v>17395</v>
      </c>
      <c r="AB36" s="37">
        <v>15400</v>
      </c>
      <c r="AC36" s="37">
        <v>22987</v>
      </c>
      <c r="AD36" s="37">
        <v>20299</v>
      </c>
      <c r="AE36" s="37">
        <v>45744</v>
      </c>
      <c r="AF36" s="37">
        <v>33705</v>
      </c>
      <c r="AG36" s="37">
        <v>31767</v>
      </c>
      <c r="AH36" s="58"/>
      <c r="AI36" s="58">
        <f t="shared" ref="AI36:AM36" si="47">SUMIFS($C36:$V36,$C$7:$V$7,AI$7)</f>
        <v>11347</v>
      </c>
      <c r="AJ36" s="58">
        <f t="shared" si="47"/>
        <v>13190</v>
      </c>
      <c r="AK36" s="58">
        <f t="shared" si="47"/>
        <v>16955</v>
      </c>
      <c r="AL36" s="58">
        <f t="shared" si="47"/>
        <v>33307</v>
      </c>
      <c r="AM36" s="58">
        <f t="shared" si="47"/>
        <v>45999</v>
      </c>
      <c r="AN36" s="58">
        <f t="shared" si="42"/>
        <v>49225</v>
      </c>
      <c r="AO36" s="30">
        <f t="shared" si="43"/>
        <v>76081</v>
      </c>
      <c r="AP36" s="11"/>
      <c r="AQ36" s="30">
        <f t="shared" ref="AQ36:AR36" si="48">SUMIFS($C36:$AG36,$C$5:$AG$5,"&lt;="&amp;AQ$5,$C$5:$AG$5,"&gt;"&amp;EOMONTH(AQ$5,-12))</f>
        <v>68429</v>
      </c>
      <c r="AR36" s="30">
        <f t="shared" si="48"/>
        <v>131515</v>
      </c>
    </row>
    <row r="37" spans="1:44" ht="13" hidden="1" outlineLevel="1" x14ac:dyDescent="0.15">
      <c r="A37" s="1" t="s">
        <v>84</v>
      </c>
      <c r="B37" s="5"/>
      <c r="C37" s="37"/>
      <c r="D37" s="37"/>
      <c r="E37" s="37"/>
      <c r="F37" s="37"/>
      <c r="G37" s="37"/>
      <c r="H37" s="37">
        <v>169</v>
      </c>
      <c r="I37" s="37">
        <v>-169</v>
      </c>
      <c r="J37" s="37"/>
      <c r="K37" s="37"/>
      <c r="L37" s="37"/>
      <c r="M37" s="37"/>
      <c r="N37" s="37"/>
      <c r="O37" s="37"/>
      <c r="P37" s="37"/>
      <c r="Q37" s="37">
        <v>712</v>
      </c>
      <c r="R37" s="37">
        <v>-986</v>
      </c>
      <c r="S37" s="37">
        <v>-71</v>
      </c>
      <c r="T37" s="37"/>
      <c r="U37" s="37"/>
      <c r="V37" s="37">
        <v>379</v>
      </c>
      <c r="W37" s="37">
        <v>158</v>
      </c>
      <c r="X37" s="37">
        <v>147</v>
      </c>
      <c r="Y37" s="37">
        <v>381</v>
      </c>
      <c r="Z37" s="37">
        <v>198</v>
      </c>
      <c r="AA37" s="37">
        <v>339</v>
      </c>
      <c r="AB37" s="37">
        <v>6</v>
      </c>
      <c r="AC37" s="37">
        <v>840</v>
      </c>
      <c r="AD37" s="37">
        <v>385</v>
      </c>
      <c r="AE37" s="37">
        <v>-19</v>
      </c>
      <c r="AF37" s="37">
        <v>29</v>
      </c>
      <c r="AG37" s="37">
        <v>451</v>
      </c>
      <c r="AH37" s="58"/>
      <c r="AI37" s="58">
        <f t="shared" ref="AI37:AM37" si="49">SUMIFS($C37:$V37,$C$7:$V$7,AI$7)</f>
        <v>0</v>
      </c>
      <c r="AJ37" s="58">
        <f t="shared" si="49"/>
        <v>0</v>
      </c>
      <c r="AK37" s="58">
        <f t="shared" si="49"/>
        <v>0</v>
      </c>
      <c r="AL37" s="58">
        <f t="shared" si="49"/>
        <v>-274</v>
      </c>
      <c r="AM37" s="58">
        <f t="shared" si="49"/>
        <v>308</v>
      </c>
      <c r="AN37" s="58">
        <f t="shared" si="42"/>
        <v>884</v>
      </c>
      <c r="AO37" s="30">
        <f t="shared" si="43"/>
        <v>1570</v>
      </c>
      <c r="AP37" s="11"/>
      <c r="AQ37" s="30">
        <f t="shared" ref="AQ37:AR37" si="50">SUMIFS($C37:$AG37,$C$5:$AG$5,"&lt;="&amp;AQ$5,$C$5:$AG$5,"&gt;"&amp;EOMONTH(AQ$5,-12))</f>
        <v>1383</v>
      </c>
      <c r="AR37" s="30">
        <f t="shared" si="50"/>
        <v>846</v>
      </c>
    </row>
    <row r="38" spans="1:44" ht="13" hidden="1" outlineLevel="1" x14ac:dyDescent="0.15">
      <c r="A38" s="21" t="s">
        <v>85</v>
      </c>
      <c r="B38" s="5"/>
      <c r="C38" s="31">
        <f t="shared" ref="C38:AG38" si="51">C34-SUM(C35:C37)</f>
        <v>27706</v>
      </c>
      <c r="D38" s="31">
        <f t="shared" si="51"/>
        <v>32441</v>
      </c>
      <c r="E38" s="31">
        <f t="shared" si="51"/>
        <v>37911</v>
      </c>
      <c r="F38" s="31">
        <f t="shared" si="51"/>
        <v>35495</v>
      </c>
      <c r="G38" s="31">
        <f t="shared" si="51"/>
        <v>39504</v>
      </c>
      <c r="H38" s="31">
        <f t="shared" si="51"/>
        <v>41173</v>
      </c>
      <c r="I38" s="31">
        <f t="shared" si="51"/>
        <v>43356</v>
      </c>
      <c r="J38" s="31">
        <f t="shared" si="51"/>
        <v>39910</v>
      </c>
      <c r="K38" s="31">
        <f t="shared" si="51"/>
        <v>45514</v>
      </c>
      <c r="L38" s="31">
        <f t="shared" si="51"/>
        <v>49554</v>
      </c>
      <c r="M38" s="31">
        <f t="shared" si="51"/>
        <v>52707</v>
      </c>
      <c r="N38" s="31">
        <f t="shared" si="51"/>
        <v>58848</v>
      </c>
      <c r="O38" s="31">
        <f t="shared" si="51"/>
        <v>69140</v>
      </c>
      <c r="P38" s="31">
        <f t="shared" si="51"/>
        <v>75020</v>
      </c>
      <c r="Q38" s="31">
        <f t="shared" si="51"/>
        <v>87705</v>
      </c>
      <c r="R38" s="31">
        <f t="shared" si="51"/>
        <v>87980</v>
      </c>
      <c r="S38" s="31">
        <f t="shared" si="51"/>
        <v>101520</v>
      </c>
      <c r="T38" s="31">
        <f t="shared" si="51"/>
        <v>107468</v>
      </c>
      <c r="U38" s="31">
        <f t="shared" si="51"/>
        <v>101407</v>
      </c>
      <c r="V38" s="31">
        <f t="shared" si="51"/>
        <v>106623</v>
      </c>
      <c r="W38" s="31">
        <f t="shared" si="51"/>
        <v>125982</v>
      </c>
      <c r="X38" s="31">
        <f t="shared" si="51"/>
        <v>125322</v>
      </c>
      <c r="Y38" s="31">
        <f t="shared" si="51"/>
        <v>136941</v>
      </c>
      <c r="Z38" s="31">
        <f t="shared" si="51"/>
        <v>157774</v>
      </c>
      <c r="AA38" s="31">
        <f t="shared" si="51"/>
        <v>205512</v>
      </c>
      <c r="AB38" s="31">
        <f t="shared" si="51"/>
        <v>204943</v>
      </c>
      <c r="AC38" s="31">
        <f t="shared" si="51"/>
        <v>221551</v>
      </c>
      <c r="AD38" s="31">
        <f t="shared" si="51"/>
        <v>242826</v>
      </c>
      <c r="AE38" s="31">
        <f t="shared" si="51"/>
        <v>293961</v>
      </c>
      <c r="AF38" s="31">
        <f t="shared" si="51"/>
        <v>311956</v>
      </c>
      <c r="AG38" s="31">
        <f t="shared" si="51"/>
        <v>331250</v>
      </c>
      <c r="AH38" s="31"/>
      <c r="AI38" s="31">
        <f t="shared" ref="AI38:AM38" si="52">SUMIFS($C38:$V38,$C$7:$V$7,AI$7)</f>
        <v>133553</v>
      </c>
      <c r="AJ38" s="31">
        <f t="shared" si="52"/>
        <v>163943</v>
      </c>
      <c r="AK38" s="31">
        <f t="shared" si="52"/>
        <v>206623</v>
      </c>
      <c r="AL38" s="31">
        <f t="shared" si="52"/>
        <v>319845</v>
      </c>
      <c r="AM38" s="31">
        <f t="shared" si="52"/>
        <v>417018</v>
      </c>
      <c r="AN38" s="31">
        <f t="shared" si="42"/>
        <v>546019</v>
      </c>
      <c r="AO38" s="31">
        <f>AO34-SUM(AO35:AO37)</f>
        <v>874832</v>
      </c>
      <c r="AP38" s="21"/>
      <c r="AQ38" s="31">
        <f t="shared" ref="AQ38:AR38" si="53">SUMIFS($C38:$AG38,$C$5:$AG$5,"&lt;="&amp;AQ$5,$C$5:$AG$5,"&gt;"&amp;EOMONTH(AQ$5,-12))</f>
        <v>789780</v>
      </c>
      <c r="AR38" s="31">
        <f t="shared" si="53"/>
        <v>1179993</v>
      </c>
    </row>
    <row r="39" spans="1:44" ht="13" hidden="1" outlineLevel="1" x14ac:dyDescent="0.15">
      <c r="A39" s="11"/>
      <c r="B39" s="5"/>
      <c r="C39" s="5"/>
      <c r="D39" s="5"/>
      <c r="E39" s="5"/>
      <c r="F39" s="5"/>
      <c r="G39" s="5"/>
      <c r="H39" s="5"/>
      <c r="I39" s="5"/>
      <c r="J39" s="5"/>
      <c r="K39" s="5"/>
      <c r="L39" s="5"/>
      <c r="M39" s="5"/>
      <c r="N39" s="5"/>
      <c r="O39" s="5"/>
      <c r="P39" s="5"/>
      <c r="Q39" s="5"/>
      <c r="R39" s="5"/>
      <c r="S39" s="5"/>
      <c r="T39" s="30"/>
      <c r="U39" s="30"/>
      <c r="V39" s="30"/>
      <c r="W39" s="30"/>
      <c r="X39" s="30"/>
      <c r="Y39" s="30"/>
      <c r="Z39" s="30"/>
      <c r="AA39" s="30"/>
      <c r="AB39" s="30"/>
      <c r="AC39" s="30"/>
      <c r="AD39" s="30"/>
      <c r="AE39" s="75"/>
      <c r="AF39" s="75"/>
      <c r="AG39" s="75"/>
      <c r="AH39" s="75"/>
      <c r="AI39" s="75"/>
      <c r="AJ39" s="75"/>
      <c r="AK39" s="75"/>
      <c r="AL39" s="75"/>
      <c r="AM39" s="75"/>
      <c r="AN39" s="79"/>
      <c r="AO39" s="79"/>
      <c r="AP39" s="11"/>
      <c r="AQ39" s="11"/>
      <c r="AR39" s="11"/>
    </row>
    <row r="40" spans="1:44" ht="13" hidden="1" outlineLevel="1" x14ac:dyDescent="0.15">
      <c r="A40" s="21" t="s">
        <v>86</v>
      </c>
      <c r="B40" s="5"/>
      <c r="C40" s="23">
        <f>'GAAP IS'!C28</f>
        <v>36181</v>
      </c>
      <c r="D40" s="23">
        <f>'GAAP IS'!D28</f>
        <v>31730</v>
      </c>
      <c r="E40" s="23">
        <f>'GAAP IS'!E28</f>
        <v>39259</v>
      </c>
      <c r="F40" s="23">
        <f>'GAAP IS'!F28</f>
        <v>38448</v>
      </c>
      <c r="G40" s="23">
        <f>'GAAP IS'!G28</f>
        <v>38496</v>
      </c>
      <c r="H40" s="23">
        <f>'GAAP IS'!H28</f>
        <v>39220</v>
      </c>
      <c r="I40" s="23">
        <f>'GAAP IS'!I28</f>
        <v>46754</v>
      </c>
      <c r="J40" s="23">
        <f>'GAAP IS'!J28</f>
        <v>49406</v>
      </c>
      <c r="K40" s="23">
        <f>'GAAP IS'!K28</f>
        <v>49900</v>
      </c>
      <c r="L40" s="23">
        <f>'GAAP IS'!L28</f>
        <v>59916</v>
      </c>
      <c r="M40" s="23">
        <f>'GAAP IS'!M28</f>
        <v>66533</v>
      </c>
      <c r="N40" s="23">
        <f>'GAAP IS'!N28</f>
        <v>76821</v>
      </c>
      <c r="O40" s="23">
        <f>'GAAP IS'!O28</f>
        <v>77266</v>
      </c>
      <c r="P40" s="23">
        <f>'GAAP IS'!P28</f>
        <v>98243</v>
      </c>
      <c r="Q40" s="23">
        <f>'GAAP IS'!Q28</f>
        <v>116337</v>
      </c>
      <c r="R40" s="23">
        <f>'GAAP IS'!R28</f>
        <v>119305</v>
      </c>
      <c r="S40" s="23">
        <f>'GAAP IS'!S28</f>
        <v>133848</v>
      </c>
      <c r="T40" s="23">
        <f>'GAAP IS'!T28</f>
        <v>156556</v>
      </c>
      <c r="U40" s="23">
        <f>'GAAP IS'!U28</f>
        <v>149491</v>
      </c>
      <c r="V40" s="23">
        <f>'GAAP IS'!V28</f>
        <v>185231</v>
      </c>
      <c r="W40" s="23">
        <f>'GAAP IS'!W28</f>
        <v>194535</v>
      </c>
      <c r="X40" s="23">
        <f>'GAAP IS'!X28</f>
        <v>238096</v>
      </c>
      <c r="Y40" s="23">
        <f>'GAAP IS'!Y28</f>
        <v>348463</v>
      </c>
      <c r="Z40" s="23">
        <f>'GAAP IS'!Z28</f>
        <v>328576</v>
      </c>
      <c r="AA40" s="23">
        <f>'GAAP IS'!AA28</f>
        <v>349460</v>
      </c>
      <c r="AB40" s="23">
        <f>'GAAP IS'!AB28</f>
        <v>375101</v>
      </c>
      <c r="AC40" s="23">
        <f>'GAAP IS'!AC28</f>
        <v>407850</v>
      </c>
      <c r="AD40" s="23">
        <f>'GAAP IS'!AD28</f>
        <v>484778</v>
      </c>
      <c r="AE40" s="23">
        <f>'GAAP IS'!AE28</f>
        <v>501562</v>
      </c>
      <c r="AF40" s="23">
        <f>'GAAP IS'!AF28</f>
        <v>530827</v>
      </c>
      <c r="AG40" s="23">
        <f>'GAAP IS'!AG28</f>
        <v>485838</v>
      </c>
      <c r="AH40" s="23"/>
      <c r="AI40" s="23">
        <f t="shared" ref="AI40:AM40" si="54">SUMIFS($C40:$V40,$C$7:$V$7,AI$7)</f>
        <v>145618</v>
      </c>
      <c r="AJ40" s="23">
        <f t="shared" si="54"/>
        <v>173876</v>
      </c>
      <c r="AK40" s="23">
        <f t="shared" si="54"/>
        <v>253170</v>
      </c>
      <c r="AL40" s="23">
        <f t="shared" si="54"/>
        <v>411151</v>
      </c>
      <c r="AM40" s="23">
        <f t="shared" si="54"/>
        <v>625126</v>
      </c>
      <c r="AN40" s="23">
        <f t="shared" ref="AN40:AN44" si="55">SUMIFS($C40:$Z40,$C$7:$Z$7,AN$7)</f>
        <v>1109670</v>
      </c>
      <c r="AO40" s="23">
        <f t="shared" ref="AO40:AO43" si="56">SUMIFS($C40:$AD40,$C$7:$AD$7,AO$7)</f>
        <v>1617189</v>
      </c>
      <c r="AP40" s="11"/>
      <c r="AQ40" s="23">
        <f t="shared" ref="AQ40:AR40" si="57">SUMIFS($C40:$AG40,$C$5:$AG$5,"&lt;="&amp;AQ$5,$C$5:$AG$5,"&gt;"&amp;EOMONTH(AQ$5,-12))</f>
        <v>1460987</v>
      </c>
      <c r="AR40" s="23">
        <f t="shared" si="57"/>
        <v>2003005</v>
      </c>
    </row>
    <row r="41" spans="1:44" ht="13" hidden="1" outlineLevel="1" x14ac:dyDescent="0.15">
      <c r="A41" s="1" t="s">
        <v>75</v>
      </c>
      <c r="B41" s="5"/>
      <c r="C41" s="37">
        <v>1429</v>
      </c>
      <c r="D41" s="37">
        <v>1345</v>
      </c>
      <c r="E41" s="37">
        <v>1750</v>
      </c>
      <c r="F41" s="37">
        <v>2836</v>
      </c>
      <c r="G41" s="37">
        <v>2903</v>
      </c>
      <c r="H41" s="37">
        <v>3363</v>
      </c>
      <c r="I41" s="37">
        <v>3697</v>
      </c>
      <c r="J41" s="37">
        <v>4159</v>
      </c>
      <c r="K41" s="37">
        <v>3935</v>
      </c>
      <c r="L41" s="37">
        <v>4355</v>
      </c>
      <c r="M41" s="37">
        <v>4579</v>
      </c>
      <c r="N41" s="37">
        <v>4699</v>
      </c>
      <c r="O41" s="37">
        <v>4961</v>
      </c>
      <c r="P41" s="37">
        <v>5634</v>
      </c>
      <c r="Q41" s="37">
        <v>6108</v>
      </c>
      <c r="R41" s="37">
        <v>6094</v>
      </c>
      <c r="S41" s="37">
        <v>6202</v>
      </c>
      <c r="T41" s="37">
        <v>7833</v>
      </c>
      <c r="U41" s="37">
        <v>6269</v>
      </c>
      <c r="V41" s="37">
        <v>6416</v>
      </c>
      <c r="W41" s="37">
        <v>6407</v>
      </c>
      <c r="X41" s="37">
        <v>8884</v>
      </c>
      <c r="Y41" s="37">
        <v>12063</v>
      </c>
      <c r="Z41" s="37">
        <v>9273</v>
      </c>
      <c r="AA41" s="37">
        <v>10880</v>
      </c>
      <c r="AB41" s="37">
        <v>13777</v>
      </c>
      <c r="AC41" s="37">
        <v>16023</v>
      </c>
      <c r="AD41" s="37">
        <v>16390</v>
      </c>
      <c r="AE41" s="37">
        <v>21256</v>
      </c>
      <c r="AF41" s="37">
        <v>25133</v>
      </c>
      <c r="AG41" s="37">
        <v>28744</v>
      </c>
      <c r="AH41" s="58"/>
      <c r="AI41" s="58">
        <f t="shared" ref="AI41:AM41" si="58">SUMIFS($C41:$V41,$C$7:$V$7,AI$7)</f>
        <v>7360</v>
      </c>
      <c r="AJ41" s="58">
        <f t="shared" si="58"/>
        <v>14122</v>
      </c>
      <c r="AK41" s="58">
        <f t="shared" si="58"/>
        <v>17568</v>
      </c>
      <c r="AL41" s="58">
        <f t="shared" si="58"/>
        <v>22797</v>
      </c>
      <c r="AM41" s="58">
        <f t="shared" si="58"/>
        <v>26720</v>
      </c>
      <c r="AN41" s="58">
        <f t="shared" si="55"/>
        <v>36627</v>
      </c>
      <c r="AO41" s="30">
        <f t="shared" si="56"/>
        <v>57070</v>
      </c>
      <c r="AP41" s="11"/>
      <c r="AQ41" s="58">
        <f t="shared" ref="AQ41:AR41" si="59">SUMIFS($C41:$AG41,$C$5:$AG$5,"&lt;="&amp;AQ$5,$C$5:$AG$5,"&gt;"&amp;EOMONTH(AQ$5,-12))</f>
        <v>49953</v>
      </c>
      <c r="AR41" s="30">
        <f t="shared" si="59"/>
        <v>91523</v>
      </c>
    </row>
    <row r="42" spans="1:44" ht="13" hidden="1" outlineLevel="1" x14ac:dyDescent="0.15">
      <c r="A42" s="1" t="s">
        <v>76</v>
      </c>
      <c r="B42" s="5"/>
      <c r="C42" s="37">
        <v>4</v>
      </c>
      <c r="D42" s="37"/>
      <c r="E42" s="37">
        <v>3</v>
      </c>
      <c r="F42" s="37">
        <v>3</v>
      </c>
      <c r="G42" s="37">
        <v>2</v>
      </c>
      <c r="H42" s="37">
        <v>6</v>
      </c>
      <c r="I42" s="37">
        <v>5</v>
      </c>
      <c r="J42" s="37">
        <v>17</v>
      </c>
      <c r="K42" s="37">
        <v>77</v>
      </c>
      <c r="L42" s="37">
        <v>98</v>
      </c>
      <c r="M42" s="37">
        <v>650</v>
      </c>
      <c r="N42" s="37">
        <v>590</v>
      </c>
      <c r="O42" s="37">
        <v>609</v>
      </c>
      <c r="P42" s="37">
        <v>952</v>
      </c>
      <c r="Q42" s="37">
        <v>1608</v>
      </c>
      <c r="R42" s="37">
        <v>1238</v>
      </c>
      <c r="S42" s="37">
        <v>1078</v>
      </c>
      <c r="T42" s="37">
        <v>1085</v>
      </c>
      <c r="U42" s="37">
        <v>1093</v>
      </c>
      <c r="V42" s="37">
        <v>1188</v>
      </c>
      <c r="W42" s="37">
        <v>964</v>
      </c>
      <c r="X42" s="37">
        <v>1033</v>
      </c>
      <c r="Y42" s="37">
        <v>1060</v>
      </c>
      <c r="Z42" s="37">
        <v>1095</v>
      </c>
      <c r="AA42" s="37">
        <v>1273</v>
      </c>
      <c r="AB42" s="37">
        <v>2450</v>
      </c>
      <c r="AC42" s="37">
        <v>-7</v>
      </c>
      <c r="AD42" s="37">
        <v>1426</v>
      </c>
      <c r="AE42" s="37">
        <v>1491</v>
      </c>
      <c r="AF42" s="37">
        <v>1438</v>
      </c>
      <c r="AG42" s="37">
        <v>1591</v>
      </c>
      <c r="AH42" s="58"/>
      <c r="AI42" s="58">
        <f t="shared" ref="AI42:AM42" si="60">SUMIFS($C42:$V42,$C$7:$V$7,AI$7)</f>
        <v>10</v>
      </c>
      <c r="AJ42" s="58">
        <f t="shared" si="60"/>
        <v>30</v>
      </c>
      <c r="AK42" s="58">
        <f t="shared" si="60"/>
        <v>1415</v>
      </c>
      <c r="AL42" s="58">
        <f t="shared" si="60"/>
        <v>4407</v>
      </c>
      <c r="AM42" s="58">
        <f t="shared" si="60"/>
        <v>4444</v>
      </c>
      <c r="AN42" s="58">
        <f t="shared" si="55"/>
        <v>4152</v>
      </c>
      <c r="AO42" s="30">
        <f t="shared" si="56"/>
        <v>5142</v>
      </c>
      <c r="AP42" s="11"/>
      <c r="AQ42" s="58">
        <f t="shared" ref="AQ42:AR42" si="61">SUMIFS($C42:$AG42,$C$5:$AG$5,"&lt;="&amp;AQ$5,$C$5:$AG$5,"&gt;"&amp;EOMONTH(AQ$5,-12))</f>
        <v>4811</v>
      </c>
      <c r="AR42" s="30">
        <f t="shared" si="61"/>
        <v>5946</v>
      </c>
    </row>
    <row r="43" spans="1:44" ht="13" hidden="1" outlineLevel="1" x14ac:dyDescent="0.15">
      <c r="A43" s="1" t="s">
        <v>84</v>
      </c>
      <c r="B43" s="5"/>
      <c r="C43" s="37"/>
      <c r="D43" s="37"/>
      <c r="E43" s="37"/>
      <c r="F43" s="37">
        <v>53</v>
      </c>
      <c r="G43" s="37">
        <v>18</v>
      </c>
      <c r="H43" s="37"/>
      <c r="I43" s="37">
        <v>14</v>
      </c>
      <c r="J43" s="37">
        <v>41</v>
      </c>
      <c r="K43" s="37">
        <v>58</v>
      </c>
      <c r="L43" s="37">
        <v>2</v>
      </c>
      <c r="M43" s="37">
        <v>62</v>
      </c>
      <c r="N43" s="37">
        <v>36</v>
      </c>
      <c r="O43" s="37">
        <v>4</v>
      </c>
      <c r="P43" s="37">
        <v>76</v>
      </c>
      <c r="Q43" s="37">
        <v>91</v>
      </c>
      <c r="R43" s="37">
        <v>68</v>
      </c>
      <c r="S43" s="37">
        <v>151</v>
      </c>
      <c r="T43" s="37">
        <v>194</v>
      </c>
      <c r="U43" s="37">
        <v>83</v>
      </c>
      <c r="V43" s="37">
        <v>95</v>
      </c>
      <c r="W43" s="37">
        <v>60</v>
      </c>
      <c r="X43" s="37">
        <v>-59</v>
      </c>
      <c r="Y43" s="37"/>
      <c r="Z43" s="37">
        <v>-3</v>
      </c>
      <c r="AA43" s="37">
        <v>0</v>
      </c>
      <c r="AB43" s="37">
        <v>0</v>
      </c>
      <c r="AC43" s="37">
        <v>0</v>
      </c>
      <c r="AD43" s="37">
        <v>0</v>
      </c>
      <c r="AE43" s="37">
        <v>420</v>
      </c>
      <c r="AF43" s="37">
        <v>80</v>
      </c>
      <c r="AG43" s="37">
        <v>-448</v>
      </c>
      <c r="AH43" s="58"/>
      <c r="AI43" s="58">
        <f t="shared" ref="AI43:AM43" si="62">SUMIFS($C43:$V43,$C$7:$V$7,AI$7)</f>
        <v>53</v>
      </c>
      <c r="AJ43" s="58">
        <f t="shared" si="62"/>
        <v>73</v>
      </c>
      <c r="AK43" s="58">
        <f t="shared" si="62"/>
        <v>158</v>
      </c>
      <c r="AL43" s="58">
        <f t="shared" si="62"/>
        <v>239</v>
      </c>
      <c r="AM43" s="58">
        <f t="shared" si="62"/>
        <v>523</v>
      </c>
      <c r="AN43" s="58">
        <f t="shared" si="55"/>
        <v>-2</v>
      </c>
      <c r="AO43" s="30">
        <f t="shared" si="56"/>
        <v>0</v>
      </c>
      <c r="AP43" s="11"/>
      <c r="AQ43" s="58">
        <f t="shared" ref="AQ43:AR43" si="63">SUMIFS($C43:$AG43,$C$5:$AG$5,"&lt;="&amp;AQ$5,$C$5:$AG$5,"&gt;"&amp;EOMONTH(AQ$5,-12))</f>
        <v>-3</v>
      </c>
      <c r="AR43" s="30">
        <f t="shared" si="63"/>
        <v>52</v>
      </c>
    </row>
    <row r="44" spans="1:44" ht="13" hidden="1" outlineLevel="1" x14ac:dyDescent="0.15">
      <c r="A44" s="21" t="s">
        <v>87</v>
      </c>
      <c r="B44" s="5"/>
      <c r="C44" s="31">
        <f t="shared" ref="C44:AG44" si="64">C40-SUM(C41:C43)</f>
        <v>34748</v>
      </c>
      <c r="D44" s="31">
        <f t="shared" si="64"/>
        <v>30385</v>
      </c>
      <c r="E44" s="31">
        <f t="shared" si="64"/>
        <v>37506</v>
      </c>
      <c r="F44" s="31">
        <f t="shared" si="64"/>
        <v>35556</v>
      </c>
      <c r="G44" s="31">
        <f t="shared" si="64"/>
        <v>35573</v>
      </c>
      <c r="H44" s="31">
        <f t="shared" si="64"/>
        <v>35851</v>
      </c>
      <c r="I44" s="31">
        <f t="shared" si="64"/>
        <v>43038</v>
      </c>
      <c r="J44" s="31">
        <f t="shared" si="64"/>
        <v>45189</v>
      </c>
      <c r="K44" s="31">
        <f t="shared" si="64"/>
        <v>45830</v>
      </c>
      <c r="L44" s="31">
        <f t="shared" si="64"/>
        <v>55461</v>
      </c>
      <c r="M44" s="31">
        <f t="shared" si="64"/>
        <v>61242</v>
      </c>
      <c r="N44" s="31">
        <f t="shared" si="64"/>
        <v>71496</v>
      </c>
      <c r="O44" s="31">
        <f t="shared" si="64"/>
        <v>71692</v>
      </c>
      <c r="P44" s="31">
        <f t="shared" si="64"/>
        <v>91581</v>
      </c>
      <c r="Q44" s="31">
        <f t="shared" si="64"/>
        <v>108530</v>
      </c>
      <c r="R44" s="31">
        <f t="shared" si="64"/>
        <v>111905</v>
      </c>
      <c r="S44" s="31">
        <f t="shared" si="64"/>
        <v>126417</v>
      </c>
      <c r="T44" s="31">
        <f t="shared" si="64"/>
        <v>147444</v>
      </c>
      <c r="U44" s="31">
        <f t="shared" si="64"/>
        <v>142046</v>
      </c>
      <c r="V44" s="31">
        <f t="shared" si="64"/>
        <v>177532</v>
      </c>
      <c r="W44" s="31">
        <f t="shared" si="64"/>
        <v>187104</v>
      </c>
      <c r="X44" s="31">
        <f t="shared" si="64"/>
        <v>228238</v>
      </c>
      <c r="Y44" s="31">
        <f t="shared" si="64"/>
        <v>335340</v>
      </c>
      <c r="Z44" s="31">
        <f t="shared" si="64"/>
        <v>318211</v>
      </c>
      <c r="AA44" s="31">
        <f t="shared" si="64"/>
        <v>337307</v>
      </c>
      <c r="AB44" s="31">
        <f t="shared" si="64"/>
        <v>358874</v>
      </c>
      <c r="AC44" s="31">
        <f t="shared" si="64"/>
        <v>391834</v>
      </c>
      <c r="AD44" s="31">
        <f t="shared" si="64"/>
        <v>466962</v>
      </c>
      <c r="AE44" s="31">
        <f t="shared" si="64"/>
        <v>478395</v>
      </c>
      <c r="AF44" s="31">
        <f t="shared" si="64"/>
        <v>504176</v>
      </c>
      <c r="AG44" s="31">
        <f t="shared" si="64"/>
        <v>455951</v>
      </c>
      <c r="AH44" s="31"/>
      <c r="AI44" s="31">
        <f t="shared" ref="AI44:AM44" si="65">SUMIFS($C44:$V44,$C$7:$V$7,AI$7)</f>
        <v>138195</v>
      </c>
      <c r="AJ44" s="31">
        <f t="shared" si="65"/>
        <v>159651</v>
      </c>
      <c r="AK44" s="31">
        <f t="shared" si="65"/>
        <v>234029</v>
      </c>
      <c r="AL44" s="31">
        <f t="shared" si="65"/>
        <v>383708</v>
      </c>
      <c r="AM44" s="31">
        <f t="shared" si="65"/>
        <v>593439</v>
      </c>
      <c r="AN44" s="31">
        <f t="shared" si="55"/>
        <v>1068893</v>
      </c>
      <c r="AO44" s="31">
        <f>AO40-SUM(AO41:AO43)</f>
        <v>1554977</v>
      </c>
      <c r="AP44" s="21"/>
      <c r="AQ44" s="31">
        <f t="shared" ref="AQ44:AR44" si="66">SUMIFS($C44:$AG44,$C$5:$AG$5,"&lt;="&amp;AQ$5,$C$5:$AG$5,"&gt;"&amp;EOMONTH(AQ$5,-12))</f>
        <v>1406226</v>
      </c>
      <c r="AR44" s="31">
        <f t="shared" si="66"/>
        <v>1905484</v>
      </c>
    </row>
    <row r="45" spans="1:44" ht="13" hidden="1" outlineLevel="1" x14ac:dyDescent="0.15">
      <c r="A45" s="21"/>
      <c r="B45" s="5"/>
      <c r="C45" s="80"/>
      <c r="D45" s="80"/>
      <c r="E45" s="80"/>
      <c r="F45" s="80"/>
      <c r="G45" s="80"/>
      <c r="H45" s="80"/>
      <c r="I45" s="80"/>
      <c r="J45" s="80"/>
      <c r="K45" s="80"/>
      <c r="L45" s="80"/>
      <c r="M45" s="80"/>
      <c r="N45" s="80"/>
      <c r="O45" s="80"/>
      <c r="P45" s="80"/>
      <c r="Q45" s="80"/>
      <c r="R45" s="80"/>
      <c r="S45" s="80"/>
      <c r="T45" s="30"/>
      <c r="U45" s="30"/>
      <c r="V45" s="30"/>
      <c r="W45" s="30"/>
      <c r="X45" s="30"/>
      <c r="Y45" s="30"/>
      <c r="Z45" s="78"/>
      <c r="AA45" s="78"/>
      <c r="AB45" s="78"/>
      <c r="AC45" s="78"/>
      <c r="AD45" s="78"/>
      <c r="AE45" s="30"/>
      <c r="AF45" s="30"/>
      <c r="AG45" s="30"/>
      <c r="AH45" s="30"/>
      <c r="AI45" s="30"/>
      <c r="AJ45" s="30"/>
      <c r="AK45" s="30"/>
      <c r="AL45" s="30"/>
      <c r="AM45" s="30"/>
      <c r="AN45" s="30"/>
      <c r="AO45" s="30"/>
      <c r="AP45" s="11"/>
      <c r="AQ45" s="11"/>
      <c r="AR45" s="11"/>
    </row>
    <row r="46" spans="1:44" ht="13" hidden="1" outlineLevel="1" x14ac:dyDescent="0.15">
      <c r="A46" s="81" t="s">
        <v>88</v>
      </c>
      <c r="B46" s="58"/>
      <c r="C46" s="23">
        <f>'GAAP IS'!C29</f>
        <v>28119</v>
      </c>
      <c r="D46" s="23">
        <f>'GAAP IS'!D29</f>
        <v>31804</v>
      </c>
      <c r="E46" s="23">
        <f>'GAAP IS'!E29</f>
        <v>37820</v>
      </c>
      <c r="F46" s="23">
        <f>'GAAP IS'!F29</f>
        <v>45723</v>
      </c>
      <c r="G46" s="23">
        <f>'GAAP IS'!G29</f>
        <v>96107</v>
      </c>
      <c r="H46" s="23">
        <f>'GAAP IS'!H29</f>
        <v>50784</v>
      </c>
      <c r="I46" s="23">
        <f>'GAAP IS'!I29</f>
        <v>52075</v>
      </c>
      <c r="J46" s="23">
        <f>'GAAP IS'!J29</f>
        <v>53027</v>
      </c>
      <c r="K46" s="23">
        <f>'GAAP IS'!K29</f>
        <v>56935</v>
      </c>
      <c r="L46" s="23">
        <f>'GAAP IS'!L29</f>
        <v>62988</v>
      </c>
      <c r="M46" s="23">
        <f>'GAAP IS'!M29</f>
        <v>64312</v>
      </c>
      <c r="N46" s="23">
        <f>'GAAP IS'!N29</f>
        <v>66318</v>
      </c>
      <c r="O46" s="23">
        <f>'GAAP IS'!O29</f>
        <v>75501</v>
      </c>
      <c r="P46" s="23">
        <f>'GAAP IS'!P29</f>
        <v>82772</v>
      </c>
      <c r="Q46" s="23">
        <f>'GAAP IS'!Q29</f>
        <v>85527</v>
      </c>
      <c r="R46" s="23">
        <f>'GAAP IS'!R29</f>
        <v>95445</v>
      </c>
      <c r="S46" s="23">
        <f>'GAAP IS'!S29</f>
        <v>101867</v>
      </c>
      <c r="T46" s="23">
        <f>'GAAP IS'!T29</f>
        <v>100778</v>
      </c>
      <c r="U46" s="23">
        <f>'GAAP IS'!U29</f>
        <v>116069</v>
      </c>
      <c r="V46" s="23">
        <f>'GAAP IS'!V29</f>
        <v>118164</v>
      </c>
      <c r="W46" s="23">
        <f>'GAAP IS'!W29</f>
        <v>129495</v>
      </c>
      <c r="X46" s="23">
        <f>'GAAP IS'!X29</f>
        <v>136386</v>
      </c>
      <c r="Y46" s="23">
        <f>'GAAP IS'!Y29</f>
        <v>153902</v>
      </c>
      <c r="Z46" s="23">
        <f>'GAAP IS'!Z29</f>
        <v>159420</v>
      </c>
      <c r="AA46" s="23">
        <f>'GAAP IS'!AA29</f>
        <v>195909</v>
      </c>
      <c r="AB46" s="23">
        <f>'GAAP IS'!AB29</f>
        <v>221020</v>
      </c>
      <c r="AC46" s="23">
        <f>'GAAP IS'!AC29</f>
        <v>267476</v>
      </c>
      <c r="AD46" s="23">
        <f>'GAAP IS'!AD29</f>
        <v>298921</v>
      </c>
      <c r="AE46" s="23">
        <f>'GAAP IS'!AE29</f>
        <v>444276</v>
      </c>
      <c r="AF46" s="23">
        <f>'GAAP IS'!AF29</f>
        <v>395720</v>
      </c>
      <c r="AG46" s="23">
        <f>'GAAP IS'!AG29</f>
        <v>395437</v>
      </c>
      <c r="AH46" s="23"/>
      <c r="AI46" s="23">
        <f t="shared" ref="AI46:AM46" si="67">SUMIFS($C46:$V46,$C$7:$V$7,AI$7)</f>
        <v>143466</v>
      </c>
      <c r="AJ46" s="23">
        <f t="shared" si="67"/>
        <v>251993</v>
      </c>
      <c r="AK46" s="23">
        <f t="shared" si="67"/>
        <v>250553</v>
      </c>
      <c r="AL46" s="23">
        <f t="shared" si="67"/>
        <v>339245</v>
      </c>
      <c r="AM46" s="23">
        <f t="shared" si="67"/>
        <v>436878</v>
      </c>
      <c r="AN46" s="23">
        <f t="shared" ref="AN46:AN49" si="68">SUMIFS($C46:$Z46,$C$7:$Z$7,AN$7)</f>
        <v>579203</v>
      </c>
      <c r="AO46" s="23">
        <f t="shared" ref="AO46:AO49" si="69">SUMIFS($C46:$AD46,$C$7:$AD$7,AO$7)</f>
        <v>983326</v>
      </c>
      <c r="AP46" s="11"/>
      <c r="AQ46" s="23">
        <f t="shared" ref="AQ46:AR46" si="70">SUMIFS($C46:$AG46,$C$5:$AG$5,"&lt;="&amp;AQ$5,$C$5:$AG$5,"&gt;"&amp;EOMONTH(AQ$5,-12))</f>
        <v>843825</v>
      </c>
      <c r="AR46" s="23">
        <f t="shared" si="70"/>
        <v>1534354</v>
      </c>
    </row>
    <row r="47" spans="1:44" ht="13" hidden="1" outlineLevel="1" x14ac:dyDescent="0.15">
      <c r="A47" s="58" t="s">
        <v>75</v>
      </c>
      <c r="B47" s="58"/>
      <c r="C47" s="37">
        <v>3074</v>
      </c>
      <c r="D47" s="37">
        <v>3496</v>
      </c>
      <c r="E47" s="37">
        <v>5105</v>
      </c>
      <c r="F47" s="37">
        <v>8519</v>
      </c>
      <c r="G47" s="37">
        <v>6348</v>
      </c>
      <c r="H47" s="37">
        <v>9391</v>
      </c>
      <c r="I47" s="37">
        <v>9133</v>
      </c>
      <c r="J47" s="37">
        <v>8388</v>
      </c>
      <c r="K47" s="37">
        <v>8379</v>
      </c>
      <c r="L47" s="37">
        <v>10084</v>
      </c>
      <c r="M47" s="37">
        <v>10186</v>
      </c>
      <c r="N47" s="37">
        <v>11232</v>
      </c>
      <c r="O47" s="37">
        <v>11350</v>
      </c>
      <c r="P47" s="37">
        <v>12649</v>
      </c>
      <c r="Q47" s="37">
        <v>13262</v>
      </c>
      <c r="R47" s="37">
        <v>12125</v>
      </c>
      <c r="S47" s="37">
        <v>12216</v>
      </c>
      <c r="T47" s="37">
        <v>15460</v>
      </c>
      <c r="U47" s="37">
        <v>14798</v>
      </c>
      <c r="V47" s="37">
        <v>17674</v>
      </c>
      <c r="W47" s="37">
        <v>13420</v>
      </c>
      <c r="X47" s="37">
        <v>17636</v>
      </c>
      <c r="Y47" s="37">
        <v>19544</v>
      </c>
      <c r="Z47" s="37">
        <v>20352</v>
      </c>
      <c r="AA47" s="37">
        <v>20749</v>
      </c>
      <c r="AB47" s="37">
        <v>26315</v>
      </c>
      <c r="AC47" s="37">
        <v>27680</v>
      </c>
      <c r="AD47" s="37">
        <v>29222</v>
      </c>
      <c r="AE47" s="37">
        <v>108983</v>
      </c>
      <c r="AF47" s="37">
        <v>52229</v>
      </c>
      <c r="AG47" s="37">
        <v>49316</v>
      </c>
      <c r="AH47" s="58"/>
      <c r="AI47" s="58">
        <f t="shared" ref="AI47:AM47" si="71">SUMIFS($C47:$V47,$C$7:$V$7,AI$7)</f>
        <v>20194</v>
      </c>
      <c r="AJ47" s="58">
        <f t="shared" si="71"/>
        <v>33260</v>
      </c>
      <c r="AK47" s="58">
        <f t="shared" si="71"/>
        <v>39881</v>
      </c>
      <c r="AL47" s="58">
        <f t="shared" si="71"/>
        <v>49386</v>
      </c>
      <c r="AM47" s="58">
        <f t="shared" si="71"/>
        <v>60148</v>
      </c>
      <c r="AN47" s="58">
        <f t="shared" si="68"/>
        <v>70952</v>
      </c>
      <c r="AO47" s="30">
        <f t="shared" si="69"/>
        <v>103966</v>
      </c>
      <c r="AP47" s="11"/>
      <c r="AQ47" s="58">
        <f t="shared" ref="AQ47:AR47" si="72">SUMIFS($C47:$AG47,$C$5:$AG$5,"&lt;="&amp;AQ$5,$C$5:$AG$5,"&gt;"&amp;EOMONTH(AQ$5,-12))</f>
        <v>95096</v>
      </c>
      <c r="AR47" s="30">
        <f t="shared" si="72"/>
        <v>239750</v>
      </c>
    </row>
    <row r="48" spans="1:44" ht="13" hidden="1" outlineLevel="1" x14ac:dyDescent="0.15">
      <c r="A48" s="1" t="s">
        <v>77</v>
      </c>
      <c r="B48" s="58"/>
      <c r="C48" s="37"/>
      <c r="D48" s="37"/>
      <c r="E48" s="37"/>
      <c r="F48" s="37"/>
      <c r="G48" s="37"/>
      <c r="H48" s="37"/>
      <c r="I48" s="37"/>
      <c r="J48" s="37"/>
      <c r="K48" s="37"/>
      <c r="L48" s="37"/>
      <c r="M48" s="37"/>
      <c r="N48" s="37"/>
      <c r="O48" s="37"/>
      <c r="P48" s="37">
        <v>4363</v>
      </c>
      <c r="Q48" s="37">
        <v>345</v>
      </c>
      <c r="R48" s="37"/>
      <c r="S48" s="37">
        <v>782</v>
      </c>
      <c r="T48" s="37">
        <v>6133</v>
      </c>
      <c r="U48" s="37">
        <v>1564</v>
      </c>
      <c r="V48" s="37">
        <v>1260</v>
      </c>
      <c r="W48" s="37">
        <v>1524</v>
      </c>
      <c r="X48" s="37">
        <v>2056</v>
      </c>
      <c r="Y48" s="37">
        <v>359</v>
      </c>
      <c r="Z48" s="37">
        <v>3543</v>
      </c>
      <c r="AA48" s="37">
        <v>26</v>
      </c>
      <c r="AB48" s="37">
        <v>14292</v>
      </c>
      <c r="AC48" s="37">
        <v>308</v>
      </c>
      <c r="AD48" s="37">
        <v>20848</v>
      </c>
      <c r="AE48" s="37">
        <v>76065</v>
      </c>
      <c r="AF48" s="37">
        <v>17067</v>
      </c>
      <c r="AG48" s="37">
        <v>23470</v>
      </c>
      <c r="AH48" s="58"/>
      <c r="AI48" s="58"/>
      <c r="AJ48" s="58"/>
      <c r="AK48" s="58"/>
      <c r="AL48" s="58">
        <f t="shared" ref="AL48:AM48" si="73">SUMIFS($C48:$V48,$C$7:$V$7,AL$7)</f>
        <v>4708</v>
      </c>
      <c r="AM48" s="58">
        <f t="shared" si="73"/>
        <v>9739</v>
      </c>
      <c r="AN48" s="58">
        <f t="shared" si="68"/>
        <v>7482</v>
      </c>
      <c r="AO48" s="30">
        <f t="shared" si="69"/>
        <v>35474</v>
      </c>
      <c r="AP48" s="11"/>
      <c r="AQ48" s="58">
        <f t="shared" ref="AQ48:AR48" si="74">SUMIFS($C48:$AG48,$C$5:$AG$5,"&lt;="&amp;AQ$5,$C$5:$AG$5,"&gt;"&amp;EOMONTH(AQ$5,-12))</f>
        <v>18169</v>
      </c>
      <c r="AR48" s="30">
        <f t="shared" si="74"/>
        <v>137450</v>
      </c>
    </row>
    <row r="49" spans="1:44" ht="13" hidden="1" outlineLevel="1" x14ac:dyDescent="0.15">
      <c r="A49" s="58" t="s">
        <v>76</v>
      </c>
      <c r="B49" s="58"/>
      <c r="C49" s="37">
        <v>1590</v>
      </c>
      <c r="D49" s="37">
        <v>1731</v>
      </c>
      <c r="E49" s="37">
        <v>1831</v>
      </c>
      <c r="F49" s="37">
        <v>2538</v>
      </c>
      <c r="G49" s="37">
        <v>2729</v>
      </c>
      <c r="H49" s="37">
        <v>3217</v>
      </c>
      <c r="I49" s="37">
        <v>3779</v>
      </c>
      <c r="J49" s="37">
        <v>3741</v>
      </c>
      <c r="K49" s="37">
        <v>3537</v>
      </c>
      <c r="L49" s="37">
        <v>3644</v>
      </c>
      <c r="M49" s="37">
        <v>2040</v>
      </c>
      <c r="N49" s="37">
        <v>2070</v>
      </c>
      <c r="O49" s="37">
        <v>2229</v>
      </c>
      <c r="P49" s="37">
        <v>2644</v>
      </c>
      <c r="Q49" s="37">
        <v>2482</v>
      </c>
      <c r="R49" s="37">
        <v>3360</v>
      </c>
      <c r="S49" s="37">
        <v>2931</v>
      </c>
      <c r="T49" s="37">
        <v>3016</v>
      </c>
      <c r="U49" s="37">
        <v>3055</v>
      </c>
      <c r="V49" s="37">
        <v>3167</v>
      </c>
      <c r="W49" s="37">
        <v>3445</v>
      </c>
      <c r="X49" s="37">
        <v>4154</v>
      </c>
      <c r="Y49" s="37">
        <v>3918</v>
      </c>
      <c r="Z49" s="37">
        <v>4147</v>
      </c>
      <c r="AA49" s="37">
        <v>4770</v>
      </c>
      <c r="AB49" s="37">
        <v>5139</v>
      </c>
      <c r="AC49" s="37">
        <v>8780</v>
      </c>
      <c r="AD49" s="37">
        <v>8287</v>
      </c>
      <c r="AE49" s="37">
        <v>7352</v>
      </c>
      <c r="AF49" s="37">
        <v>13036</v>
      </c>
      <c r="AG49" s="37">
        <v>11129</v>
      </c>
      <c r="AH49" s="58"/>
      <c r="AI49" s="58">
        <f t="shared" ref="AI49:AM49" si="75">SUMIFS($C49:$V49,$C$7:$V$7,AI$7)</f>
        <v>7690</v>
      </c>
      <c r="AJ49" s="58">
        <f t="shared" si="75"/>
        <v>13466</v>
      </c>
      <c r="AK49" s="58">
        <f t="shared" si="75"/>
        <v>11291</v>
      </c>
      <c r="AL49" s="58">
        <f t="shared" si="75"/>
        <v>10715</v>
      </c>
      <c r="AM49" s="58">
        <f t="shared" si="75"/>
        <v>12169</v>
      </c>
      <c r="AN49" s="58">
        <f t="shared" si="68"/>
        <v>15664</v>
      </c>
      <c r="AO49" s="30">
        <f t="shared" si="69"/>
        <v>26976</v>
      </c>
      <c r="AP49" s="11"/>
      <c r="AQ49" s="58">
        <f t="shared" ref="AQ49:AR49" si="76">SUMIFS($C49:$AG49,$C$5:$AG$5,"&lt;="&amp;AQ$5,$C$5:$AG$5,"&gt;"&amp;EOMONTH(AQ$5,-12))</f>
        <v>22836</v>
      </c>
      <c r="AR49" s="30">
        <f t="shared" si="76"/>
        <v>39804</v>
      </c>
    </row>
    <row r="50" spans="1:44" ht="13" hidden="1" outlineLevel="1" x14ac:dyDescent="0.15">
      <c r="A50" s="58" t="s">
        <v>78</v>
      </c>
      <c r="B50" s="58"/>
      <c r="C50" s="37"/>
      <c r="D50" s="37"/>
      <c r="E50" s="37"/>
      <c r="F50" s="37"/>
      <c r="G50" s="37">
        <v>50000</v>
      </c>
      <c r="H50" s="37">
        <v>-2000</v>
      </c>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58"/>
      <c r="AI50" s="58"/>
      <c r="AJ50" s="58">
        <f>SUMIFS($C50:$V50,$C$7:$V$7,AJ$7)</f>
        <v>48000</v>
      </c>
      <c r="AK50" s="58"/>
      <c r="AL50" s="58"/>
      <c r="AM50" s="58"/>
      <c r="AN50" s="58"/>
      <c r="AO50" s="30"/>
      <c r="AP50" s="11"/>
      <c r="AQ50" s="58"/>
      <c r="AR50" s="30"/>
    </row>
    <row r="51" spans="1:44" ht="13" hidden="1" outlineLevel="1" x14ac:dyDescent="0.15">
      <c r="A51" s="58" t="s">
        <v>84</v>
      </c>
      <c r="B51" s="58"/>
      <c r="C51" s="37">
        <v>240</v>
      </c>
      <c r="D51" s="37"/>
      <c r="E51" s="37"/>
      <c r="F51" s="37">
        <v>-23</v>
      </c>
      <c r="G51" s="37">
        <v>-56</v>
      </c>
      <c r="H51" s="37"/>
      <c r="I51" s="37">
        <v>-64</v>
      </c>
      <c r="J51" s="37">
        <v>-2</v>
      </c>
      <c r="K51" s="37">
        <v>-58</v>
      </c>
      <c r="L51" s="37"/>
      <c r="M51" s="37"/>
      <c r="N51" s="37"/>
      <c r="O51" s="37">
        <v>-102</v>
      </c>
      <c r="P51" s="37">
        <v>-3</v>
      </c>
      <c r="Q51" s="37">
        <v>3</v>
      </c>
      <c r="R51" s="37">
        <v>-87</v>
      </c>
      <c r="S51" s="37">
        <v>-61</v>
      </c>
      <c r="T51" s="37">
        <v>87</v>
      </c>
      <c r="U51" s="37">
        <v>45</v>
      </c>
      <c r="V51" s="37">
        <v>106</v>
      </c>
      <c r="W51" s="37"/>
      <c r="X51" s="37">
        <v>1393</v>
      </c>
      <c r="Y51" s="37">
        <v>15</v>
      </c>
      <c r="Z51" s="37">
        <v>280</v>
      </c>
      <c r="AA51" s="37">
        <v>276</v>
      </c>
      <c r="AB51" s="37">
        <v>368</v>
      </c>
      <c r="AC51" s="37">
        <v>37</v>
      </c>
      <c r="AD51" s="37">
        <v>382</v>
      </c>
      <c r="AE51" s="37">
        <v>133</v>
      </c>
      <c r="AF51" s="37">
        <v>439</v>
      </c>
      <c r="AG51" s="37">
        <v>-450</v>
      </c>
      <c r="AH51" s="58"/>
      <c r="AI51" s="58">
        <f t="shared" ref="AI51:AM51" si="77">SUMIFS($C51:$V51,$C$7:$V$7,AI$7)</f>
        <v>217</v>
      </c>
      <c r="AJ51" s="58">
        <f t="shared" si="77"/>
        <v>-122</v>
      </c>
      <c r="AK51" s="58">
        <f t="shared" si="77"/>
        <v>-58</v>
      </c>
      <c r="AL51" s="58">
        <f t="shared" si="77"/>
        <v>-189</v>
      </c>
      <c r="AM51" s="58">
        <f t="shared" si="77"/>
        <v>177</v>
      </c>
      <c r="AN51" s="58">
        <f t="shared" ref="AN51:AN52" si="78">SUMIFS($C51:$Z51,$C$7:$Z$7,AN$7)</f>
        <v>1688</v>
      </c>
      <c r="AO51" s="30">
        <f>SUMIFS($C51:$AD51,$C$7:$AD$7,AO$7)</f>
        <v>1063</v>
      </c>
      <c r="AP51" s="11"/>
      <c r="AQ51" s="58">
        <f t="shared" ref="AQ51:AR51" si="79">SUMIFS($C51:$AG51,$C$5:$AG$5,"&lt;="&amp;AQ$5,$C$5:$AG$5,"&gt;"&amp;EOMONTH(AQ$5,-12))</f>
        <v>961</v>
      </c>
      <c r="AR51" s="30">
        <f t="shared" si="79"/>
        <v>504</v>
      </c>
    </row>
    <row r="52" spans="1:44" ht="13" hidden="1" outlineLevel="1" x14ac:dyDescent="0.15">
      <c r="A52" s="21" t="s">
        <v>89</v>
      </c>
      <c r="B52" s="5"/>
      <c r="C52" s="31">
        <f t="shared" ref="C52:AG52" si="80">C46-SUM(C47:C51)</f>
        <v>23215</v>
      </c>
      <c r="D52" s="31">
        <f t="shared" si="80"/>
        <v>26577</v>
      </c>
      <c r="E52" s="31">
        <f t="shared" si="80"/>
        <v>30884</v>
      </c>
      <c r="F52" s="31">
        <f t="shared" si="80"/>
        <v>34689</v>
      </c>
      <c r="G52" s="31">
        <f t="shared" si="80"/>
        <v>37086</v>
      </c>
      <c r="H52" s="31">
        <f t="shared" si="80"/>
        <v>40176</v>
      </c>
      <c r="I52" s="31">
        <f t="shared" si="80"/>
        <v>39227</v>
      </c>
      <c r="J52" s="31">
        <f t="shared" si="80"/>
        <v>40900</v>
      </c>
      <c r="K52" s="31">
        <f t="shared" si="80"/>
        <v>45077</v>
      </c>
      <c r="L52" s="31">
        <f t="shared" si="80"/>
        <v>49260</v>
      </c>
      <c r="M52" s="31">
        <f t="shared" si="80"/>
        <v>52086</v>
      </c>
      <c r="N52" s="31">
        <f t="shared" si="80"/>
        <v>53016</v>
      </c>
      <c r="O52" s="31">
        <f t="shared" si="80"/>
        <v>62024</v>
      </c>
      <c r="P52" s="31">
        <f t="shared" si="80"/>
        <v>63119</v>
      </c>
      <c r="Q52" s="31">
        <f t="shared" si="80"/>
        <v>69435</v>
      </c>
      <c r="R52" s="31">
        <f t="shared" si="80"/>
        <v>80047</v>
      </c>
      <c r="S52" s="31">
        <f t="shared" si="80"/>
        <v>85999</v>
      </c>
      <c r="T52" s="31">
        <f t="shared" si="80"/>
        <v>76082</v>
      </c>
      <c r="U52" s="31">
        <f t="shared" si="80"/>
        <v>96607</v>
      </c>
      <c r="V52" s="31">
        <f t="shared" si="80"/>
        <v>95957</v>
      </c>
      <c r="W52" s="31">
        <f t="shared" si="80"/>
        <v>111106</v>
      </c>
      <c r="X52" s="31">
        <f t="shared" si="80"/>
        <v>111147</v>
      </c>
      <c r="Y52" s="31">
        <f t="shared" si="80"/>
        <v>130066</v>
      </c>
      <c r="Z52" s="31">
        <f t="shared" si="80"/>
        <v>131098</v>
      </c>
      <c r="AA52" s="31">
        <f t="shared" si="80"/>
        <v>170088</v>
      </c>
      <c r="AB52" s="31">
        <f t="shared" si="80"/>
        <v>174906</v>
      </c>
      <c r="AC52" s="31">
        <f t="shared" si="80"/>
        <v>230671</v>
      </c>
      <c r="AD52" s="31">
        <f t="shared" si="80"/>
        <v>240182</v>
      </c>
      <c r="AE52" s="31">
        <f t="shared" si="80"/>
        <v>251743</v>
      </c>
      <c r="AF52" s="31">
        <f t="shared" si="80"/>
        <v>312949</v>
      </c>
      <c r="AG52" s="31">
        <f t="shared" si="80"/>
        <v>311972</v>
      </c>
      <c r="AH52" s="31"/>
      <c r="AI52" s="31">
        <f t="shared" ref="AI52:AM52" si="81">SUMIFS($C52:$V52,$C$7:$V$7,AI$7)</f>
        <v>115365</v>
      </c>
      <c r="AJ52" s="31">
        <f t="shared" si="81"/>
        <v>157389</v>
      </c>
      <c r="AK52" s="31">
        <f t="shared" si="81"/>
        <v>199439</v>
      </c>
      <c r="AL52" s="31">
        <f t="shared" si="81"/>
        <v>274625</v>
      </c>
      <c r="AM52" s="31">
        <f t="shared" si="81"/>
        <v>354645</v>
      </c>
      <c r="AN52" s="31">
        <f t="shared" si="78"/>
        <v>483417</v>
      </c>
      <c r="AO52" s="31">
        <f>AO46-SUM(AO47:AO51)</f>
        <v>815847</v>
      </c>
      <c r="AP52" s="21"/>
      <c r="AQ52" s="31">
        <f t="shared" ref="AQ52:AR52" si="82">SUMIFS($C52:$AG52,$C$5:$AG$5,"&lt;="&amp;AQ$5,$C$5:$AG$5,"&gt;"&amp;EOMONTH(AQ$5,-12))</f>
        <v>706763</v>
      </c>
      <c r="AR52" s="31">
        <f t="shared" si="82"/>
        <v>1116846</v>
      </c>
    </row>
    <row r="53" spans="1:44" ht="13" hidden="1" outlineLevel="1" x14ac:dyDescent="0.15">
      <c r="A53" s="21"/>
      <c r="B53" s="8"/>
      <c r="C53" s="8"/>
      <c r="D53" s="8"/>
      <c r="E53" s="8"/>
      <c r="F53" s="8"/>
      <c r="G53" s="8"/>
      <c r="H53" s="8"/>
      <c r="I53" s="8"/>
      <c r="J53" s="8"/>
      <c r="K53" s="8"/>
      <c r="L53" s="8"/>
      <c r="M53" s="8"/>
      <c r="N53" s="8"/>
      <c r="O53" s="8"/>
      <c r="P53" s="8"/>
      <c r="Q53" s="8"/>
      <c r="R53" s="8"/>
      <c r="S53" s="8"/>
      <c r="T53" s="11"/>
      <c r="U53" s="11"/>
      <c r="V53" s="11"/>
      <c r="W53" s="11"/>
      <c r="X53" s="11"/>
      <c r="Y53" s="11"/>
      <c r="Z53" s="11"/>
      <c r="AA53" s="11"/>
      <c r="AB53" s="11"/>
      <c r="AC53" s="11"/>
      <c r="AD53" s="31"/>
      <c r="AE53" s="8"/>
      <c r="AF53" s="8"/>
      <c r="AG53" s="8"/>
      <c r="AH53" s="8"/>
      <c r="AI53" s="8"/>
      <c r="AJ53" s="8"/>
      <c r="AK53" s="8"/>
      <c r="AL53" s="8"/>
      <c r="AM53" s="8"/>
      <c r="AN53" s="8"/>
      <c r="AO53" s="8"/>
      <c r="AP53" s="8"/>
      <c r="AQ53" s="8"/>
      <c r="AR53" s="8"/>
    </row>
    <row r="54" spans="1:44" ht="13" hidden="1" outlineLevel="1" x14ac:dyDescent="0.15">
      <c r="A54" s="21"/>
      <c r="B54" s="8"/>
      <c r="C54" s="8"/>
      <c r="D54" s="8"/>
      <c r="E54" s="8"/>
      <c r="F54" s="8"/>
      <c r="G54" s="8"/>
      <c r="H54" s="8"/>
      <c r="I54" s="8"/>
      <c r="J54" s="8"/>
      <c r="K54" s="8"/>
      <c r="L54" s="8"/>
      <c r="M54" s="8"/>
      <c r="N54" s="8"/>
      <c r="O54" s="8"/>
      <c r="P54" s="8"/>
      <c r="Q54" s="8"/>
      <c r="R54" s="8"/>
      <c r="S54" s="8"/>
      <c r="T54" s="11"/>
      <c r="U54" s="11"/>
      <c r="V54" s="11"/>
      <c r="W54" s="11"/>
      <c r="X54" s="11"/>
      <c r="Y54" s="11"/>
      <c r="Z54" s="11"/>
      <c r="AA54" s="11"/>
      <c r="AB54" s="11"/>
      <c r="AC54" s="11"/>
      <c r="AD54" s="11"/>
      <c r="AE54" s="8"/>
      <c r="AF54" s="8"/>
      <c r="AG54" s="8"/>
      <c r="AH54" s="8"/>
      <c r="AI54" s="8"/>
      <c r="AJ54" s="8"/>
      <c r="AK54" s="8"/>
      <c r="AL54" s="8"/>
      <c r="AM54" s="8"/>
      <c r="AN54" s="11"/>
      <c r="AO54" s="11"/>
      <c r="AP54" s="8"/>
      <c r="AQ54" s="8"/>
      <c r="AR54" s="8"/>
    </row>
    <row r="55" spans="1:44" ht="13" hidden="1" outlineLevel="1" x14ac:dyDescent="0.15">
      <c r="A55" s="21"/>
      <c r="B55" s="8"/>
      <c r="C55" s="8"/>
      <c r="D55" s="8"/>
      <c r="E55" s="8"/>
      <c r="F55" s="8"/>
      <c r="G55" s="8"/>
      <c r="H55" s="8"/>
      <c r="I55" s="8"/>
      <c r="J55" s="8"/>
      <c r="K55" s="8"/>
      <c r="L55" s="8"/>
      <c r="M55" s="8"/>
      <c r="N55" s="8"/>
      <c r="O55" s="8"/>
      <c r="P55" s="8"/>
      <c r="Q55" s="8"/>
      <c r="R55" s="8"/>
      <c r="S55" s="8"/>
      <c r="T55" s="11"/>
      <c r="U55" s="11"/>
      <c r="V55" s="11"/>
      <c r="W55" s="11"/>
      <c r="X55" s="11"/>
      <c r="Y55" s="11"/>
      <c r="Z55" s="11"/>
      <c r="AA55" s="11"/>
      <c r="AB55" s="11"/>
      <c r="AC55" s="11"/>
      <c r="AD55" s="11"/>
      <c r="AE55" s="8"/>
      <c r="AF55" s="8"/>
      <c r="AG55" s="8"/>
      <c r="AH55" s="8"/>
      <c r="AI55" s="8"/>
      <c r="AJ55" s="8"/>
      <c r="AK55" s="8"/>
      <c r="AL55" s="8"/>
      <c r="AM55" s="8"/>
      <c r="AN55" s="8"/>
      <c r="AO55" s="8"/>
      <c r="AP55" s="8"/>
      <c r="AQ55" s="8"/>
      <c r="AR55" s="8"/>
    </row>
    <row r="56" spans="1:44" ht="13" hidden="1" outlineLevel="1" x14ac:dyDescent="0.15">
      <c r="A56" s="21" t="s">
        <v>90</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8"/>
      <c r="AQ56" s="8"/>
      <c r="AR56" s="8"/>
    </row>
    <row r="57" spans="1:44" ht="13" hidden="1" outlineLevel="1" x14ac:dyDescent="0.15">
      <c r="A57" s="11" t="s">
        <v>91</v>
      </c>
      <c r="B57" s="5"/>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f>'GAAP IS'!AB43</f>
        <v>-343</v>
      </c>
      <c r="AC57" s="23">
        <f>'GAAP IS'!AC43</f>
        <v>-2960</v>
      </c>
      <c r="AD57" s="23">
        <v>-4155</v>
      </c>
      <c r="AE57" s="23">
        <f>'GAAP IS'!AE43</f>
        <v>-3164</v>
      </c>
      <c r="AF57" s="23">
        <f>'GAAP IS'!AF43</f>
        <v>-1263</v>
      </c>
      <c r="AG57" s="23">
        <f>'GAAP IS'!AG43</f>
        <v>-4033</v>
      </c>
      <c r="AH57" s="23"/>
      <c r="AI57" s="23"/>
      <c r="AJ57" s="23"/>
      <c r="AK57" s="23"/>
      <c r="AL57" s="23"/>
      <c r="AM57" s="23"/>
      <c r="AN57" s="23"/>
      <c r="AO57" s="23"/>
      <c r="AP57" s="11"/>
      <c r="AQ57" s="23">
        <f t="shared" ref="AQ57:AR57" si="83">SUMIFS($C57:$AG57,$C$5:$AG$5,"&lt;="&amp;AQ$5,$C$5:$AG$5,"&gt;"&amp;EOMONTH(AQ$5,-12))</f>
        <v>-3303</v>
      </c>
      <c r="AR57" s="23">
        <f t="shared" si="83"/>
        <v>-12615</v>
      </c>
    </row>
    <row r="58" spans="1:44" ht="13" hidden="1" outlineLevel="1" x14ac:dyDescent="0.15">
      <c r="A58" s="11" t="s">
        <v>92</v>
      </c>
      <c r="B58" s="5"/>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58">
        <f>'GAAP IS'!AB44</f>
        <v>204021</v>
      </c>
      <c r="AC58" s="58">
        <f>'GAAP IS'!AC44</f>
        <v>84</v>
      </c>
      <c r="AD58" s="58">
        <v>-76829</v>
      </c>
      <c r="AE58" s="58">
        <f>'GAAP IS'!AE44</f>
        <v>-204199</v>
      </c>
      <c r="AF58" s="58">
        <f>'GAAP IS'!AF44</f>
        <v>-208014</v>
      </c>
      <c r="AG58" s="58">
        <f>'GAAP IS'!AG44</f>
        <v>-14711</v>
      </c>
      <c r="AH58" s="23"/>
      <c r="AI58" s="23"/>
      <c r="AJ58" s="23"/>
      <c r="AK58" s="23"/>
      <c r="AL58" s="23"/>
      <c r="AM58" s="23"/>
      <c r="AN58" s="23"/>
      <c r="AO58" s="23"/>
      <c r="AP58" s="11"/>
      <c r="AQ58" s="58">
        <f t="shared" ref="AQ58:AR58" si="84">SUMIFS($C58:$AG58,$C$5:$AG$5,"&lt;="&amp;AQ$5,$C$5:$AG$5,"&gt;"&amp;EOMONTH(AQ$5,-12))</f>
        <v>204105</v>
      </c>
      <c r="AR58" s="58">
        <f t="shared" si="84"/>
        <v>-503753</v>
      </c>
    </row>
    <row r="59" spans="1:44" ht="13" hidden="1" outlineLevel="1" x14ac:dyDescent="0.15">
      <c r="A59" s="1" t="s">
        <v>93</v>
      </c>
      <c r="B59" s="5"/>
      <c r="C59" s="23">
        <f>'GAAP IS'!C42</f>
        <v>-47978</v>
      </c>
      <c r="D59" s="23">
        <f>'GAAP IS'!D42</f>
        <v>-29620</v>
      </c>
      <c r="E59" s="23">
        <f>'GAAP IS'!E42</f>
        <v>-53930</v>
      </c>
      <c r="F59" s="23">
        <f>'GAAP IS'!F42</f>
        <v>-48289</v>
      </c>
      <c r="G59" s="23">
        <f>'GAAP IS'!G42</f>
        <v>-96755</v>
      </c>
      <c r="H59" s="23">
        <f>'GAAP IS'!H42</f>
        <v>-27345</v>
      </c>
      <c r="I59" s="23">
        <f>'GAAP IS'!I42</f>
        <v>-32323</v>
      </c>
      <c r="J59" s="23">
        <f>'GAAP IS'!J42</f>
        <v>-15167</v>
      </c>
      <c r="K59" s="23">
        <f>'GAAP IS'!K42</f>
        <v>-15090</v>
      </c>
      <c r="L59" s="23">
        <f>'GAAP IS'!L42</f>
        <v>-15962</v>
      </c>
      <c r="M59" s="23">
        <f>'GAAP IS'!M42</f>
        <v>-16098</v>
      </c>
      <c r="N59" s="23">
        <f>'GAAP IS'!N42</f>
        <v>-15663</v>
      </c>
      <c r="O59" s="23">
        <f>'GAAP IS'!O42</f>
        <v>-23986</v>
      </c>
      <c r="P59" s="23">
        <f>'GAAP IS'!P42</f>
        <v>-5906</v>
      </c>
      <c r="Q59" s="23">
        <f>'GAAP IS'!Q42</f>
        <v>19643</v>
      </c>
      <c r="R59" s="23">
        <f>'GAAP IS'!R42</f>
        <v>-28204</v>
      </c>
      <c r="S59" s="23">
        <f>'GAAP IS'!S42</f>
        <v>-38151</v>
      </c>
      <c r="T59" s="23">
        <f>'GAAP IS'!T42</f>
        <v>-6740</v>
      </c>
      <c r="U59" s="23">
        <f>'GAAP IS'!U42</f>
        <v>29397</v>
      </c>
      <c r="V59" s="23">
        <f>'GAAP IS'!V42</f>
        <v>390940</v>
      </c>
      <c r="W59" s="23">
        <f>'GAAP IS'!W42</f>
        <v>-105891</v>
      </c>
      <c r="X59" s="23">
        <f>'GAAP IS'!X42</f>
        <v>-11478</v>
      </c>
      <c r="Y59" s="23">
        <f>'GAAP IS'!Y42</f>
        <v>36515</v>
      </c>
      <c r="Z59" s="23">
        <f>'GAAP IS'!Z42</f>
        <v>293959</v>
      </c>
      <c r="AA59" s="23">
        <f>'GAAP IS'!AA42</f>
        <v>39008</v>
      </c>
      <c r="AB59" s="23">
        <f>'GAAP IS'!AB42</f>
        <v>203678</v>
      </c>
      <c r="AC59" s="23">
        <f>'GAAP IS'!AC42</f>
        <v>-2876</v>
      </c>
      <c r="AD59" s="23">
        <f>'GAAP IS'!AD42</f>
        <v>-80985</v>
      </c>
      <c r="AE59" s="23">
        <f>'GAAP IS'!AE42</f>
        <v>-207363</v>
      </c>
      <c r="AF59" s="23">
        <f>'GAAP IS'!AF42</f>
        <v>-209277</v>
      </c>
      <c r="AG59" s="23">
        <f>'GAAP IS'!AG42</f>
        <v>-18744</v>
      </c>
      <c r="AH59" s="23"/>
      <c r="AI59" s="23">
        <f t="shared" ref="AI59:AM59" si="85">SUMIFS($C59:$V59,$C$7:$V$7,AI$7)</f>
        <v>-179817</v>
      </c>
      <c r="AJ59" s="23">
        <f t="shared" si="85"/>
        <v>-171590</v>
      </c>
      <c r="AK59" s="23">
        <f t="shared" si="85"/>
        <v>-62813</v>
      </c>
      <c r="AL59" s="23">
        <f t="shared" si="85"/>
        <v>-38453</v>
      </c>
      <c r="AM59" s="23">
        <f t="shared" si="85"/>
        <v>375446</v>
      </c>
      <c r="AN59" s="23">
        <f>SUMIFS($C59:$Z59,$C$7:$Z$7,AN$7)</f>
        <v>213105</v>
      </c>
      <c r="AO59" s="23">
        <f>SUMIFS($C59:$AD59,$C$7:$AD$7,AO$7)</f>
        <v>158825</v>
      </c>
      <c r="AP59" s="11"/>
      <c r="AQ59" s="23">
        <f t="shared" ref="AQ59:AR59" si="86">SUMIFS($C59:$AG59,$C$5:$AG$5,"&lt;="&amp;AQ$5,$C$5:$AG$5,"&gt;"&amp;EOMONTH(AQ$5,-12))</f>
        <v>533769</v>
      </c>
      <c r="AR59" s="23">
        <f t="shared" si="86"/>
        <v>-516369</v>
      </c>
    </row>
    <row r="60" spans="1:44" ht="13" hidden="1" outlineLevel="1" x14ac:dyDescent="0.15">
      <c r="A60" s="3" t="s">
        <v>22</v>
      </c>
      <c r="B60" s="25"/>
      <c r="C60" s="65">
        <v>-29237</v>
      </c>
      <c r="D60" s="65">
        <v>-33630</v>
      </c>
      <c r="E60" s="65">
        <v>-32332</v>
      </c>
      <c r="F60" s="65">
        <v>-47084</v>
      </c>
      <c r="G60" s="65">
        <v>-38838</v>
      </c>
      <c r="H60" s="65">
        <v>-32867</v>
      </c>
      <c r="I60" s="65">
        <v>-7164</v>
      </c>
      <c r="J60" s="65">
        <v>-34</v>
      </c>
      <c r="K60" s="65"/>
      <c r="L60" s="65"/>
      <c r="M60" s="65"/>
      <c r="N60" s="65"/>
      <c r="O60" s="65"/>
      <c r="P60" s="65"/>
      <c r="Q60" s="65"/>
      <c r="R60" s="65"/>
      <c r="S60" s="65"/>
      <c r="T60" s="65"/>
      <c r="U60" s="65"/>
      <c r="V60" s="65"/>
      <c r="W60" s="65"/>
      <c r="X60" s="65"/>
      <c r="Y60" s="65"/>
      <c r="Z60" s="65"/>
      <c r="AA60" s="65"/>
      <c r="AB60" s="65"/>
      <c r="AC60" s="65"/>
      <c r="AD60" s="65"/>
      <c r="AE60" s="57"/>
      <c r="AF60" s="57"/>
      <c r="AG60" s="57"/>
      <c r="AH60" s="57"/>
      <c r="AI60" s="57">
        <f t="shared" ref="AI60:AJ60" si="87">SUMIFS($C60:$V60,$C$7:$V$7,AI$7)</f>
        <v>-142283</v>
      </c>
      <c r="AJ60" s="57">
        <f t="shared" si="87"/>
        <v>-78903</v>
      </c>
      <c r="AK60" s="57"/>
      <c r="AL60" s="57"/>
      <c r="AM60" s="57"/>
      <c r="AN60" s="57"/>
      <c r="AO60" s="57"/>
      <c r="AP60" s="24"/>
      <c r="AQ60" s="57"/>
      <c r="AR60" s="57"/>
    </row>
    <row r="61" spans="1:44" ht="13" hidden="1" outlineLevel="1" x14ac:dyDescent="0.15">
      <c r="A61" s="3" t="s">
        <v>29</v>
      </c>
      <c r="B61" s="25"/>
      <c r="C61" s="65">
        <v>36211</v>
      </c>
      <c r="D61" s="65">
        <v>40921</v>
      </c>
      <c r="E61" s="65">
        <v>41410</v>
      </c>
      <c r="F61" s="65">
        <v>46896</v>
      </c>
      <c r="G61" s="65">
        <v>36610</v>
      </c>
      <c r="H61" s="65">
        <v>28672</v>
      </c>
      <c r="I61" s="65">
        <v>4528</v>
      </c>
      <c r="J61" s="65">
        <v>-49</v>
      </c>
      <c r="K61" s="65"/>
      <c r="L61" s="65"/>
      <c r="M61" s="65"/>
      <c r="N61" s="65"/>
      <c r="O61" s="65"/>
      <c r="P61" s="65"/>
      <c r="Q61" s="65"/>
      <c r="R61" s="65"/>
      <c r="S61" s="65"/>
      <c r="T61" s="65"/>
      <c r="U61" s="65"/>
      <c r="V61" s="65"/>
      <c r="W61" s="65"/>
      <c r="X61" s="65"/>
      <c r="Y61" s="65"/>
      <c r="Z61" s="65"/>
      <c r="AA61" s="65"/>
      <c r="AB61" s="65"/>
      <c r="AC61" s="65"/>
      <c r="AD61" s="65"/>
      <c r="AE61" s="57"/>
      <c r="AF61" s="57"/>
      <c r="AG61" s="57"/>
      <c r="AH61" s="57"/>
      <c r="AI61" s="57">
        <f t="shared" ref="AI61:AJ61" si="88">SUMIFS($C61:$V61,$C$7:$V$7,AI$7)</f>
        <v>165438</v>
      </c>
      <c r="AJ61" s="57">
        <f t="shared" si="88"/>
        <v>69761</v>
      </c>
      <c r="AK61" s="57"/>
      <c r="AL61" s="57"/>
      <c r="AM61" s="57"/>
      <c r="AN61" s="57"/>
      <c r="AO61" s="57"/>
      <c r="AP61" s="24"/>
      <c r="AQ61" s="57"/>
      <c r="AR61" s="57"/>
    </row>
    <row r="62" spans="1:44" ht="13" hidden="1" outlineLevel="1" x14ac:dyDescent="0.15">
      <c r="A62" s="1" t="s">
        <v>94</v>
      </c>
      <c r="B62" s="5"/>
      <c r="C62" s="37">
        <v>13461</v>
      </c>
      <c r="D62" s="37">
        <v>15232</v>
      </c>
      <c r="E62" s="37">
        <v>20793</v>
      </c>
      <c r="F62" s="37">
        <v>32806</v>
      </c>
      <c r="G62" s="37">
        <v>31198</v>
      </c>
      <c r="H62" s="37">
        <v>36922</v>
      </c>
      <c r="I62" s="37">
        <v>36779</v>
      </c>
      <c r="J62" s="37">
        <v>33887</v>
      </c>
      <c r="K62" s="37">
        <v>31670</v>
      </c>
      <c r="L62" s="37">
        <v>39593</v>
      </c>
      <c r="M62" s="37">
        <v>40048</v>
      </c>
      <c r="N62" s="37">
        <v>44525</v>
      </c>
      <c r="O62" s="37">
        <v>46824</v>
      </c>
      <c r="P62" s="37">
        <v>52119</v>
      </c>
      <c r="Q62" s="37">
        <v>58913</v>
      </c>
      <c r="R62" s="37">
        <v>59025</v>
      </c>
      <c r="S62" s="37">
        <v>61088</v>
      </c>
      <c r="T62" s="37">
        <v>79466</v>
      </c>
      <c r="U62" s="37">
        <v>77426</v>
      </c>
      <c r="V62" s="37">
        <v>79883</v>
      </c>
      <c r="W62" s="37">
        <v>77303</v>
      </c>
      <c r="X62" s="37">
        <v>96180</v>
      </c>
      <c r="Y62" s="37">
        <v>110389</v>
      </c>
      <c r="Z62" s="37">
        <v>113628</v>
      </c>
      <c r="AA62" s="37">
        <v>118623</v>
      </c>
      <c r="AB62" s="37">
        <v>146365</v>
      </c>
      <c r="AC62" s="37">
        <v>165011</v>
      </c>
      <c r="AD62" s="37">
        <v>178043</v>
      </c>
      <c r="AE62" s="37">
        <v>275423</v>
      </c>
      <c r="AF62" s="37">
        <v>256638</v>
      </c>
      <c r="AG62" s="37">
        <v>262733</v>
      </c>
      <c r="AH62" s="58"/>
      <c r="AI62" s="58">
        <f t="shared" ref="AI62:AM62" si="89">SUMIFS($C62:$V62,$C$7:$V$7,AI$7)</f>
        <v>82292</v>
      </c>
      <c r="AJ62" s="58">
        <f t="shared" si="89"/>
        <v>138786</v>
      </c>
      <c r="AK62" s="58">
        <f t="shared" si="89"/>
        <v>155836</v>
      </c>
      <c r="AL62" s="58">
        <f t="shared" si="89"/>
        <v>216881</v>
      </c>
      <c r="AM62" s="58">
        <f t="shared" si="89"/>
        <v>297863</v>
      </c>
      <c r="AN62" s="58">
        <f t="shared" ref="AN62:AN63" si="90">SUMIFS($C62:$Z62,$C$7:$Z$7,AN$7)</f>
        <v>397500</v>
      </c>
      <c r="AO62" s="58">
        <f t="shared" ref="AO62:AO63" si="91">SUMIFS($C62:$AD62,$C$7:$AD$7,AO$7)</f>
        <v>608042</v>
      </c>
      <c r="AP62" s="11"/>
      <c r="AQ62" s="58">
        <f t="shared" ref="AQ62:AR62" si="92">SUMIFS($C62:$AG62,$C$5:$AG$5,"&lt;="&amp;AQ$5,$C$5:$AG$5,"&gt;"&amp;EOMONTH(AQ$5,-12))</f>
        <v>543627</v>
      </c>
      <c r="AR62" s="58">
        <f t="shared" si="92"/>
        <v>972837</v>
      </c>
    </row>
    <row r="63" spans="1:44" ht="13" hidden="1" outlineLevel="1" x14ac:dyDescent="0.15">
      <c r="A63" s="1" t="s">
        <v>76</v>
      </c>
      <c r="B63" s="5"/>
      <c r="C63" s="37">
        <v>5546</v>
      </c>
      <c r="D63" s="37">
        <v>6410</v>
      </c>
      <c r="E63" s="37">
        <v>6570</v>
      </c>
      <c r="F63" s="37">
        <v>9100</v>
      </c>
      <c r="G63" s="37">
        <v>9118</v>
      </c>
      <c r="H63" s="37">
        <v>9018</v>
      </c>
      <c r="I63" s="37">
        <v>9681</v>
      </c>
      <c r="J63" s="37">
        <v>9928</v>
      </c>
      <c r="K63" s="37">
        <v>9437</v>
      </c>
      <c r="L63" s="37">
        <v>9125</v>
      </c>
      <c r="M63" s="37">
        <v>9085</v>
      </c>
      <c r="N63" s="37">
        <v>9632</v>
      </c>
      <c r="O63" s="37">
        <v>10160</v>
      </c>
      <c r="P63" s="37">
        <v>12328</v>
      </c>
      <c r="Q63" s="37">
        <v>15835</v>
      </c>
      <c r="R63" s="37">
        <v>22638</v>
      </c>
      <c r="S63" s="37">
        <v>18971</v>
      </c>
      <c r="T63" s="37">
        <v>18783</v>
      </c>
      <c r="U63" s="37">
        <v>19125</v>
      </c>
      <c r="V63" s="37">
        <v>18719</v>
      </c>
      <c r="W63" s="37">
        <v>20061</v>
      </c>
      <c r="X63" s="37">
        <v>21056</v>
      </c>
      <c r="Y63" s="37">
        <v>20624</v>
      </c>
      <c r="Z63" s="37">
        <v>22471</v>
      </c>
      <c r="AA63" s="37">
        <v>29201</v>
      </c>
      <c r="AB63" s="37">
        <v>28394</v>
      </c>
      <c r="AC63" s="37">
        <v>38110</v>
      </c>
      <c r="AD63" s="37">
        <v>39051</v>
      </c>
      <c r="AE63" s="37">
        <v>70056</v>
      </c>
      <c r="AF63" s="37">
        <v>90839</v>
      </c>
      <c r="AG63" s="37">
        <v>88721</v>
      </c>
      <c r="AH63" s="58"/>
      <c r="AI63" s="58">
        <f t="shared" ref="AI63:AM63" si="93">SUMIFS($C63:$V63,$C$7:$V$7,AI$7)</f>
        <v>27626</v>
      </c>
      <c r="AJ63" s="58">
        <f t="shared" si="93"/>
        <v>37745</v>
      </c>
      <c r="AK63" s="58">
        <f t="shared" si="93"/>
        <v>37279</v>
      </c>
      <c r="AL63" s="58">
        <f t="shared" si="93"/>
        <v>60961</v>
      </c>
      <c r="AM63" s="58">
        <f t="shared" si="93"/>
        <v>75598</v>
      </c>
      <c r="AN63" s="58">
        <f t="shared" si="90"/>
        <v>84212</v>
      </c>
      <c r="AO63" s="58">
        <f t="shared" si="91"/>
        <v>134756</v>
      </c>
      <c r="AP63" s="11"/>
      <c r="AQ63" s="58">
        <f t="shared" ref="AQ63:AR63" si="94">SUMIFS($C63:$AG63,$C$5:$AG$5,"&lt;="&amp;AQ$5,$C$5:$AG$5,"&gt;"&amp;EOMONTH(AQ$5,-12))</f>
        <v>118176</v>
      </c>
      <c r="AR63" s="58">
        <f t="shared" si="94"/>
        <v>288667</v>
      </c>
    </row>
    <row r="64" spans="1:44" ht="13" hidden="1" outlineLevel="1" x14ac:dyDescent="0.15">
      <c r="A64" s="1" t="s">
        <v>78</v>
      </c>
      <c r="B64" s="5"/>
      <c r="C64" s="37"/>
      <c r="D64" s="37"/>
      <c r="E64" s="37"/>
      <c r="F64" s="37"/>
      <c r="G64" s="37">
        <v>50000</v>
      </c>
      <c r="H64" s="37">
        <v>-2000</v>
      </c>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58"/>
      <c r="AI64" s="58"/>
      <c r="AJ64" s="58">
        <f>SUMIFS($C64:$V64,$C$7:$V$7,AJ$7)</f>
        <v>48000</v>
      </c>
      <c r="AK64" s="58"/>
      <c r="AL64" s="58"/>
      <c r="AM64" s="58"/>
      <c r="AN64" s="58"/>
      <c r="AO64" s="58"/>
      <c r="AP64" s="11"/>
      <c r="AQ64" s="58"/>
      <c r="AR64" s="58"/>
    </row>
    <row r="65" spans="1:44" ht="13" hidden="1" outlineLevel="1" x14ac:dyDescent="0.15">
      <c r="A65" s="1" t="s">
        <v>77</v>
      </c>
      <c r="B65" s="5"/>
      <c r="C65" s="37"/>
      <c r="D65" s="37"/>
      <c r="E65" s="37"/>
      <c r="F65" s="37"/>
      <c r="G65" s="37"/>
      <c r="H65" s="37"/>
      <c r="I65" s="37"/>
      <c r="J65" s="37"/>
      <c r="K65" s="37"/>
      <c r="L65" s="37"/>
      <c r="M65" s="37"/>
      <c r="N65" s="37"/>
      <c r="O65" s="37"/>
      <c r="P65" s="37">
        <v>4363</v>
      </c>
      <c r="Q65" s="37">
        <v>345</v>
      </c>
      <c r="R65" s="37"/>
      <c r="S65" s="37">
        <v>782</v>
      </c>
      <c r="T65" s="37">
        <v>6133</v>
      </c>
      <c r="U65" s="37">
        <v>1564</v>
      </c>
      <c r="V65" s="37">
        <v>1260</v>
      </c>
      <c r="W65" s="37">
        <v>1524</v>
      </c>
      <c r="X65" s="37">
        <v>2056</v>
      </c>
      <c r="Y65" s="37">
        <v>359</v>
      </c>
      <c r="Z65" s="37">
        <v>3543</v>
      </c>
      <c r="AA65" s="37">
        <v>26</v>
      </c>
      <c r="AB65" s="37">
        <v>14292</v>
      </c>
      <c r="AC65" s="37">
        <v>308</v>
      </c>
      <c r="AD65" s="37">
        <v>20848</v>
      </c>
      <c r="AE65" s="37">
        <v>76065</v>
      </c>
      <c r="AF65" s="37">
        <v>17067</v>
      </c>
      <c r="AG65" s="37">
        <v>23470</v>
      </c>
      <c r="AH65" s="58"/>
      <c r="AI65" s="58"/>
      <c r="AJ65" s="58"/>
      <c r="AK65" s="58"/>
      <c r="AL65" s="58">
        <f t="shared" ref="AL65:AM65" si="95">SUMIFS($C65:$V65,$C$7:$V$7,AL$7)</f>
        <v>4708</v>
      </c>
      <c r="AM65" s="58">
        <f t="shared" si="95"/>
        <v>9739</v>
      </c>
      <c r="AN65" s="58">
        <f t="shared" ref="AN65:AN67" si="96">SUMIFS($C65:$Z65,$C$7:$Z$7,AN$7)</f>
        <v>7482</v>
      </c>
      <c r="AO65" s="58">
        <f t="shared" ref="AO65:AO70" si="97">SUMIFS($C65:$AD65,$C$7:$AD$7,AO$7)</f>
        <v>35474</v>
      </c>
      <c r="AP65" s="58"/>
      <c r="AQ65" s="58">
        <f t="shared" ref="AQ65:AR65" si="98">SUMIFS($C65:$AG65,$C$5:$AG$5,"&lt;="&amp;AQ$5,$C$5:$AG$5,"&gt;"&amp;EOMONTH(AQ$5,-12))</f>
        <v>18169</v>
      </c>
      <c r="AR65" s="58">
        <f t="shared" si="98"/>
        <v>137450</v>
      </c>
    </row>
    <row r="66" spans="1:44" ht="13" hidden="1" outlineLevel="1" x14ac:dyDescent="0.15">
      <c r="A66" s="1" t="s">
        <v>95</v>
      </c>
      <c r="B66" s="5"/>
      <c r="C66" s="37">
        <v>414</v>
      </c>
      <c r="D66" s="37">
        <v>444</v>
      </c>
      <c r="E66" s="37">
        <v>137</v>
      </c>
      <c r="F66" s="37">
        <v>168</v>
      </c>
      <c r="G66" s="37">
        <v>69</v>
      </c>
      <c r="H66" s="37">
        <v>-129</v>
      </c>
      <c r="I66" s="37">
        <v>-183</v>
      </c>
      <c r="J66" s="37">
        <v>-290</v>
      </c>
      <c r="K66" s="37">
        <v>996</v>
      </c>
      <c r="L66" s="37">
        <v>3494</v>
      </c>
      <c r="M66" s="37">
        <v>3080</v>
      </c>
      <c r="N66" s="37">
        <v>2483</v>
      </c>
      <c r="O66" s="37">
        <v>2112</v>
      </c>
      <c r="P66" s="37">
        <v>3470</v>
      </c>
      <c r="Q66" s="37">
        <v>7224</v>
      </c>
      <c r="R66" s="37">
        <v>5176</v>
      </c>
      <c r="S66" s="37">
        <v>4681</v>
      </c>
      <c r="T66" s="37">
        <v>5143</v>
      </c>
      <c r="U66" s="37">
        <v>5632</v>
      </c>
      <c r="V66" s="37">
        <v>6060</v>
      </c>
      <c r="W66" s="37">
        <v>9206</v>
      </c>
      <c r="X66" s="37">
        <v>14769</v>
      </c>
      <c r="Y66" s="37">
        <v>14980</v>
      </c>
      <c r="Z66" s="37">
        <v>17988</v>
      </c>
      <c r="AA66" s="37">
        <v>253</v>
      </c>
      <c r="AB66" s="37">
        <v>6464</v>
      </c>
      <c r="AC66" s="37">
        <v>13409</v>
      </c>
      <c r="AD66" s="37">
        <v>12998</v>
      </c>
      <c r="AE66" s="37">
        <v>15748</v>
      </c>
      <c r="AF66" s="37">
        <v>12966</v>
      </c>
      <c r="AG66" s="37">
        <v>6042</v>
      </c>
      <c r="AH66" s="58"/>
      <c r="AI66" s="58">
        <f t="shared" ref="AI66:AM66" si="99">SUMIFS($C66:$V66,$C$7:$V$7,AI$7)</f>
        <v>1163</v>
      </c>
      <c r="AJ66" s="58">
        <f t="shared" si="99"/>
        <v>-533</v>
      </c>
      <c r="AK66" s="58">
        <f t="shared" si="99"/>
        <v>10053</v>
      </c>
      <c r="AL66" s="58">
        <f t="shared" si="99"/>
        <v>17982</v>
      </c>
      <c r="AM66" s="58">
        <f t="shared" si="99"/>
        <v>21516</v>
      </c>
      <c r="AN66" s="58">
        <f t="shared" si="96"/>
        <v>56943</v>
      </c>
      <c r="AO66" s="58">
        <f t="shared" si="97"/>
        <v>33124</v>
      </c>
      <c r="AP66" s="11"/>
      <c r="AQ66" s="58">
        <f t="shared" ref="AQ66:AR66" si="100">SUMIFS($C66:$AG66,$C$5:$AG$5,"&lt;="&amp;AQ$5,$C$5:$AG$5,"&gt;"&amp;EOMONTH(AQ$5,-12))</f>
        <v>38114</v>
      </c>
      <c r="AR66" s="58">
        <f t="shared" si="100"/>
        <v>47754</v>
      </c>
    </row>
    <row r="67" spans="1:44" ht="13" hidden="1" outlineLevel="1" x14ac:dyDescent="0.15">
      <c r="A67" s="1" t="s">
        <v>96</v>
      </c>
      <c r="B67" s="5"/>
      <c r="C67" s="37">
        <v>796</v>
      </c>
      <c r="D67" s="37">
        <v>-50</v>
      </c>
      <c r="E67" s="37">
        <v>644</v>
      </c>
      <c r="F67" s="37">
        <v>-940</v>
      </c>
      <c r="G67" s="37">
        <v>-786</v>
      </c>
      <c r="H67" s="37">
        <v>-198</v>
      </c>
      <c r="I67" s="37">
        <v>294</v>
      </c>
      <c r="J67" s="37">
        <v>443</v>
      </c>
      <c r="K67" s="37">
        <v>-497</v>
      </c>
      <c r="L67" s="37">
        <v>-228</v>
      </c>
      <c r="M67" s="37">
        <v>-1226</v>
      </c>
      <c r="N67" s="37">
        <v>356</v>
      </c>
      <c r="O67" s="37">
        <v>707</v>
      </c>
      <c r="P67" s="37">
        <v>-815</v>
      </c>
      <c r="Q67" s="37">
        <v>-37800</v>
      </c>
      <c r="R67" s="37">
        <v>19439</v>
      </c>
      <c r="S67" s="37">
        <v>11299</v>
      </c>
      <c r="T67" s="37">
        <v>1230</v>
      </c>
      <c r="U67" s="37">
        <v>-5541</v>
      </c>
      <c r="V67" s="37">
        <v>-6715</v>
      </c>
      <c r="W67" s="37">
        <v>5862</v>
      </c>
      <c r="X67" s="37">
        <v>-25591</v>
      </c>
      <c r="Y67" s="37">
        <v>-784</v>
      </c>
      <c r="Z67" s="37">
        <v>-271212</v>
      </c>
      <c r="AA67" s="37">
        <v>27528</v>
      </c>
      <c r="AB67" s="37">
        <v>-75788</v>
      </c>
      <c r="AC67" s="37">
        <v>12011</v>
      </c>
      <c r="AD67" s="37">
        <v>6775</v>
      </c>
      <c r="AE67" s="37">
        <v>-33472</v>
      </c>
      <c r="AF67" s="37">
        <v>-18766</v>
      </c>
      <c r="AG67" s="37">
        <v>-18798</v>
      </c>
      <c r="AH67" s="58"/>
      <c r="AI67" s="58">
        <f t="shared" ref="AI67:AM67" si="101">SUMIFS($C67:$V67,$C$7:$V$7,AI$7)</f>
        <v>450</v>
      </c>
      <c r="AJ67" s="58">
        <f t="shared" si="101"/>
        <v>-247</v>
      </c>
      <c r="AK67" s="58">
        <f t="shared" si="101"/>
        <v>-1595</v>
      </c>
      <c r="AL67" s="58">
        <f t="shared" si="101"/>
        <v>-18469</v>
      </c>
      <c r="AM67" s="58">
        <f t="shared" si="101"/>
        <v>273</v>
      </c>
      <c r="AN67" s="58">
        <f t="shared" si="96"/>
        <v>-291725</v>
      </c>
      <c r="AO67" s="58">
        <f t="shared" si="97"/>
        <v>-29474</v>
      </c>
      <c r="AP67" s="11"/>
      <c r="AQ67" s="58">
        <f t="shared" ref="AQ67:AR67" si="102">SUMIFS($C67:$AG67,$C$5:$AG$5,"&lt;="&amp;AQ$5,$C$5:$AG$5,"&gt;"&amp;EOMONTH(AQ$5,-12))</f>
        <v>-307461</v>
      </c>
      <c r="AR67" s="58">
        <f t="shared" si="102"/>
        <v>-64261</v>
      </c>
    </row>
    <row r="68" spans="1:44" ht="13" hidden="1" outlineLevel="1" x14ac:dyDescent="0.15">
      <c r="A68" s="1" t="s">
        <v>41</v>
      </c>
      <c r="B68" s="5"/>
      <c r="C68" s="37"/>
      <c r="D68" s="37"/>
      <c r="E68" s="37"/>
      <c r="F68" s="37"/>
      <c r="G68" s="37"/>
      <c r="H68" s="37"/>
      <c r="I68" s="37"/>
      <c r="J68" s="37"/>
      <c r="K68" s="37"/>
      <c r="L68" s="37"/>
      <c r="M68" s="37"/>
      <c r="N68" s="37"/>
      <c r="O68" s="37"/>
      <c r="P68" s="37"/>
      <c r="Q68" s="37"/>
      <c r="R68" s="37"/>
      <c r="S68" s="37"/>
      <c r="T68" s="37"/>
      <c r="U68" s="37"/>
      <c r="V68" s="37"/>
      <c r="W68" s="37"/>
      <c r="X68" s="37"/>
      <c r="Y68" s="37"/>
      <c r="Z68" s="37"/>
      <c r="AA68" s="37">
        <v>19860</v>
      </c>
      <c r="AB68" s="37">
        <v>45266</v>
      </c>
      <c r="AC68" s="37">
        <v>6000</v>
      </c>
      <c r="AD68" s="37">
        <v>0</v>
      </c>
      <c r="AE68" s="37">
        <v>0</v>
      </c>
      <c r="AF68" s="37">
        <v>35961</v>
      </c>
      <c r="AG68" s="37">
        <v>1619</v>
      </c>
      <c r="AH68" s="58"/>
      <c r="AI68" s="58"/>
      <c r="AJ68" s="58"/>
      <c r="AK68" s="58"/>
      <c r="AL68" s="58"/>
      <c r="AM68" s="58"/>
      <c r="AN68" s="58"/>
      <c r="AO68" s="58">
        <f t="shared" si="97"/>
        <v>71126</v>
      </c>
      <c r="AP68" s="58"/>
      <c r="AQ68" s="58">
        <f t="shared" ref="AQ68:AR68" si="103">SUMIFS($C68:$AG68,$C$5:$AG$5,"&lt;="&amp;AQ$5,$C$5:$AG$5,"&gt;"&amp;EOMONTH(AQ$5,-12))</f>
        <v>71126</v>
      </c>
      <c r="AR68" s="58">
        <f t="shared" si="103"/>
        <v>37580</v>
      </c>
    </row>
    <row r="69" spans="1:44" ht="13" hidden="1" outlineLevel="1" x14ac:dyDescent="0.15">
      <c r="A69" s="1" t="s">
        <v>97</v>
      </c>
      <c r="B69" s="5"/>
      <c r="C69" s="37">
        <v>418</v>
      </c>
      <c r="D69" s="37">
        <v>1152</v>
      </c>
      <c r="E69" s="37">
        <v>932</v>
      </c>
      <c r="F69" s="37">
        <v>1244</v>
      </c>
      <c r="G69" s="37">
        <v>339</v>
      </c>
      <c r="H69" s="37">
        <v>312</v>
      </c>
      <c r="I69" s="37">
        <v>230</v>
      </c>
      <c r="J69" s="37">
        <v>1036</v>
      </c>
      <c r="K69" s="37">
        <v>509</v>
      </c>
      <c r="L69" s="37">
        <v>472</v>
      </c>
      <c r="M69" s="37">
        <v>-647</v>
      </c>
      <c r="N69" s="37">
        <v>-185</v>
      </c>
      <c r="O69" s="37">
        <v>175</v>
      </c>
      <c r="P69" s="37">
        <v>604</v>
      </c>
      <c r="Q69" s="37">
        <v>1066</v>
      </c>
      <c r="R69" s="37">
        <v>481</v>
      </c>
      <c r="S69" s="37">
        <v>129</v>
      </c>
      <c r="T69" s="37">
        <v>-476</v>
      </c>
      <c r="U69" s="37">
        <v>2606</v>
      </c>
      <c r="V69" s="37">
        <v>508</v>
      </c>
      <c r="W69" s="37">
        <v>535</v>
      </c>
      <c r="X69" s="37">
        <v>-752</v>
      </c>
      <c r="Y69" s="37">
        <v>-1369</v>
      </c>
      <c r="Z69" s="37">
        <v>4448</v>
      </c>
      <c r="AA69" s="37">
        <v>947</v>
      </c>
      <c r="AB69" s="37">
        <v>-9360</v>
      </c>
      <c r="AC69" s="37">
        <v>452</v>
      </c>
      <c r="AD69" s="37">
        <v>6597</v>
      </c>
      <c r="AE69" s="37">
        <v>-1702</v>
      </c>
      <c r="AF69" s="37">
        <v>1304</v>
      </c>
      <c r="AG69" s="37">
        <v>-17289</v>
      </c>
      <c r="AH69" s="58"/>
      <c r="AI69" s="58">
        <f t="shared" ref="AI69:AM69" si="104">SUMIFS($C69:$V69,$C$7:$V$7,AI$7)</f>
        <v>3746</v>
      </c>
      <c r="AJ69" s="58">
        <f t="shared" si="104"/>
        <v>1917</v>
      </c>
      <c r="AK69" s="58">
        <f t="shared" si="104"/>
        <v>149</v>
      </c>
      <c r="AL69" s="58">
        <f t="shared" si="104"/>
        <v>2326</v>
      </c>
      <c r="AM69" s="58">
        <f t="shared" si="104"/>
        <v>2767</v>
      </c>
      <c r="AN69" s="58">
        <f t="shared" ref="AN69:AN70" si="105">SUMIFS($C69:$Z69,$C$7:$Z$7,AN$7)</f>
        <v>2862</v>
      </c>
      <c r="AO69" s="58">
        <f t="shared" si="97"/>
        <v>-1364</v>
      </c>
      <c r="AP69" s="58"/>
      <c r="AQ69" s="58">
        <f t="shared" ref="AQ69:AR69" si="106">SUMIFS($C69:$AG69,$C$5:$AG$5,"&lt;="&amp;AQ$5,$C$5:$AG$5,"&gt;"&amp;EOMONTH(AQ$5,-12))</f>
        <v>-3513</v>
      </c>
      <c r="AR69" s="58">
        <f t="shared" si="106"/>
        <v>-11090</v>
      </c>
    </row>
    <row r="70" spans="1:44" ht="13" hidden="1" outlineLevel="1" x14ac:dyDescent="0.15">
      <c r="A70" s="1" t="s">
        <v>79</v>
      </c>
      <c r="B70" s="5"/>
      <c r="C70" s="37">
        <v>240</v>
      </c>
      <c r="D70" s="37"/>
      <c r="E70" s="37"/>
      <c r="F70" s="37">
        <v>30</v>
      </c>
      <c r="G70" s="37">
        <v>-38</v>
      </c>
      <c r="H70" s="37">
        <v>169</v>
      </c>
      <c r="I70" s="37">
        <v>-219</v>
      </c>
      <c r="J70" s="37">
        <v>39</v>
      </c>
      <c r="K70" s="37"/>
      <c r="L70" s="37">
        <v>2</v>
      </c>
      <c r="M70" s="37">
        <v>62</v>
      </c>
      <c r="N70" s="37">
        <v>36</v>
      </c>
      <c r="O70" s="37">
        <v>-98</v>
      </c>
      <c r="P70" s="37">
        <v>73</v>
      </c>
      <c r="Q70" s="37">
        <v>806</v>
      </c>
      <c r="R70" s="37">
        <v>-1005</v>
      </c>
      <c r="S70" s="37">
        <v>19</v>
      </c>
      <c r="T70" s="37">
        <v>281</v>
      </c>
      <c r="U70" s="37">
        <v>128</v>
      </c>
      <c r="V70" s="37">
        <v>580</v>
      </c>
      <c r="W70" s="37">
        <v>218</v>
      </c>
      <c r="X70" s="37">
        <v>1481</v>
      </c>
      <c r="Y70" s="37">
        <v>396</v>
      </c>
      <c r="Z70" s="37">
        <v>475</v>
      </c>
      <c r="AA70" s="37">
        <v>615</v>
      </c>
      <c r="AB70" s="37">
        <v>374</v>
      </c>
      <c r="AC70" s="37">
        <v>877</v>
      </c>
      <c r="AD70" s="37">
        <v>767</v>
      </c>
      <c r="AE70" s="37">
        <v>534</v>
      </c>
      <c r="AF70" s="37">
        <v>548</v>
      </c>
      <c r="AG70" s="37">
        <v>-447</v>
      </c>
      <c r="AH70" s="58"/>
      <c r="AI70" s="58">
        <f t="shared" ref="AI70:AM70" si="107">SUMIFS($C70:$V70,$C$7:$V$7,AI$7)</f>
        <v>270</v>
      </c>
      <c r="AJ70" s="58">
        <f t="shared" si="107"/>
        <v>-49</v>
      </c>
      <c r="AK70" s="58">
        <f t="shared" si="107"/>
        <v>100</v>
      </c>
      <c r="AL70" s="58">
        <f t="shared" si="107"/>
        <v>-224</v>
      </c>
      <c r="AM70" s="58">
        <f t="shared" si="107"/>
        <v>1008</v>
      </c>
      <c r="AN70" s="58">
        <f t="shared" si="105"/>
        <v>2570</v>
      </c>
      <c r="AO70" s="58">
        <f t="shared" si="97"/>
        <v>2633</v>
      </c>
      <c r="AP70" s="58"/>
      <c r="AQ70" s="58">
        <f t="shared" ref="AQ70:AR70" si="108">SUMIFS($C70:$AG70,$C$5:$AG$5,"&lt;="&amp;AQ$5,$C$5:$AG$5,"&gt;"&amp;EOMONTH(AQ$5,-12))</f>
        <v>2341</v>
      </c>
      <c r="AR70" s="58">
        <f t="shared" si="108"/>
        <v>1402</v>
      </c>
    </row>
    <row r="71" spans="1:44" ht="13" hidden="1" outlineLevel="1" x14ac:dyDescent="0.15">
      <c r="A71" s="1" t="s">
        <v>98</v>
      </c>
      <c r="B71" s="5"/>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58"/>
      <c r="AI71" s="58"/>
      <c r="AJ71" s="58"/>
      <c r="AK71" s="58"/>
      <c r="AL71" s="58"/>
      <c r="AM71" s="58"/>
      <c r="AN71" s="58"/>
      <c r="AO71" s="58"/>
      <c r="AP71" s="58"/>
      <c r="AQ71" s="58"/>
      <c r="AR71" s="58"/>
    </row>
    <row r="72" spans="1:44" ht="13" hidden="1" outlineLevel="1" x14ac:dyDescent="0.15">
      <c r="A72" s="1" t="s">
        <v>99</v>
      </c>
      <c r="B72" s="5"/>
      <c r="C72" s="37"/>
      <c r="D72" s="37"/>
      <c r="E72" s="37"/>
      <c r="F72" s="37"/>
      <c r="G72" s="37"/>
      <c r="H72" s="37"/>
      <c r="I72" s="37"/>
      <c r="J72" s="37"/>
      <c r="K72" s="37"/>
      <c r="L72" s="37"/>
      <c r="M72" s="37"/>
      <c r="N72" s="37"/>
      <c r="O72" s="37"/>
      <c r="P72" s="37"/>
      <c r="Q72" s="37"/>
      <c r="R72" s="37"/>
      <c r="S72" s="37"/>
      <c r="T72" s="37"/>
      <c r="U72" s="37"/>
      <c r="V72" s="37">
        <v>-373445</v>
      </c>
      <c r="W72" s="37"/>
      <c r="X72" s="37"/>
      <c r="Y72" s="37"/>
      <c r="Z72" s="37"/>
      <c r="AA72" s="37"/>
      <c r="AB72" s="37"/>
      <c r="AC72" s="37"/>
      <c r="AD72" s="37"/>
      <c r="AE72" s="37"/>
      <c r="AF72" s="37"/>
      <c r="AG72" s="37"/>
      <c r="AH72" s="58"/>
      <c r="AI72" s="58"/>
      <c r="AJ72" s="58"/>
      <c r="AK72" s="58"/>
      <c r="AL72" s="58"/>
      <c r="AM72" s="58"/>
      <c r="AN72" s="58"/>
      <c r="AO72" s="58"/>
      <c r="AP72" s="58"/>
      <c r="AQ72" s="58"/>
      <c r="AR72" s="58"/>
    </row>
    <row r="73" spans="1:44" ht="13" hidden="1" outlineLevel="1" x14ac:dyDescent="0.15">
      <c r="A73" s="1" t="s">
        <v>100</v>
      </c>
      <c r="B73" s="5"/>
      <c r="C73" s="37"/>
      <c r="D73" s="37"/>
      <c r="E73" s="37"/>
      <c r="F73" s="37"/>
      <c r="G73" s="37"/>
      <c r="H73" s="37"/>
      <c r="I73" s="37"/>
      <c r="J73" s="37"/>
      <c r="K73" s="37"/>
      <c r="L73" s="37"/>
      <c r="M73" s="37"/>
      <c r="N73" s="37"/>
      <c r="O73" s="37"/>
      <c r="P73" s="37">
        <v>2440</v>
      </c>
      <c r="Q73" s="37">
        <v>5892</v>
      </c>
      <c r="R73" s="37">
        <v>4521</v>
      </c>
      <c r="S73" s="37">
        <v>3456</v>
      </c>
      <c r="T73" s="37">
        <v>1849</v>
      </c>
      <c r="U73" s="37">
        <v>1224</v>
      </c>
      <c r="V73" s="37">
        <v>928</v>
      </c>
      <c r="W73" s="37">
        <v>657</v>
      </c>
      <c r="X73" s="37">
        <v>302</v>
      </c>
      <c r="Y73" s="37">
        <v>281</v>
      </c>
      <c r="Z73" s="37">
        <v>257</v>
      </c>
      <c r="AA73" s="37">
        <v>252</v>
      </c>
      <c r="AB73" s="37">
        <v>195</v>
      </c>
      <c r="AC73" s="37">
        <v>159</v>
      </c>
      <c r="AD73" s="37">
        <v>138</v>
      </c>
      <c r="AE73" s="37">
        <v>118</v>
      </c>
      <c r="AF73" s="37">
        <v>103</v>
      </c>
      <c r="AG73" s="37">
        <v>88</v>
      </c>
      <c r="AH73" s="58"/>
      <c r="AI73" s="58"/>
      <c r="AJ73" s="58"/>
      <c r="AK73" s="58"/>
      <c r="AL73" s="58">
        <f t="shared" ref="AL73:AM73" si="109">SUMIFS($C73:$V73,$C$7:$V$7,AL$7)</f>
        <v>12853</v>
      </c>
      <c r="AM73" s="58">
        <f t="shared" si="109"/>
        <v>7457</v>
      </c>
      <c r="AN73" s="58">
        <f t="shared" ref="AN73:AN75" si="110">SUMIFS($C73:$Z73,$C$7:$Z$7,AN$7)</f>
        <v>1497</v>
      </c>
      <c r="AO73" s="58">
        <f t="shared" ref="AO73:AO74" si="111">SUMIFS($C73:$AD73,$C$7:$AD$7,AO$7)</f>
        <v>744</v>
      </c>
      <c r="AP73" s="58"/>
      <c r="AQ73" s="58">
        <f t="shared" ref="AQ73:AR73" si="112">SUMIFS($C73:$AG73,$C$5:$AG$5,"&lt;="&amp;AQ$5,$C$5:$AG$5,"&gt;"&amp;EOMONTH(AQ$5,-12))</f>
        <v>863</v>
      </c>
      <c r="AR73" s="58">
        <f t="shared" si="112"/>
        <v>447</v>
      </c>
    </row>
    <row r="74" spans="1:44" ht="13" hidden="1" outlineLevel="1" x14ac:dyDescent="0.15">
      <c r="A74" s="1" t="s">
        <v>101</v>
      </c>
      <c r="B74" s="5"/>
      <c r="C74" s="37"/>
      <c r="D74" s="37"/>
      <c r="E74" s="37"/>
      <c r="F74" s="37"/>
      <c r="G74" s="37"/>
      <c r="H74" s="37"/>
      <c r="I74" s="37"/>
      <c r="J74" s="37"/>
      <c r="K74" s="37"/>
      <c r="L74" s="37"/>
      <c r="M74" s="37"/>
      <c r="N74" s="37"/>
      <c r="O74" s="37"/>
      <c r="P74" s="37">
        <v>-354</v>
      </c>
      <c r="Q74" s="37">
        <v>-927</v>
      </c>
      <c r="R74" s="37">
        <v>-761</v>
      </c>
      <c r="S74" s="37">
        <v>-577</v>
      </c>
      <c r="T74" s="37">
        <v>-365</v>
      </c>
      <c r="U74" s="37">
        <v>-238</v>
      </c>
      <c r="V74" s="37">
        <v>-189</v>
      </c>
      <c r="W74" s="37">
        <v>-144</v>
      </c>
      <c r="X74" s="37">
        <v>-92</v>
      </c>
      <c r="Y74" s="37">
        <v>-71</v>
      </c>
      <c r="Z74" s="37">
        <v>-68</v>
      </c>
      <c r="AA74" s="37">
        <v>-64</v>
      </c>
      <c r="AB74" s="37">
        <v>-60</v>
      </c>
      <c r="AC74" s="37">
        <v>-55</v>
      </c>
      <c r="AD74" s="37">
        <v>-51</v>
      </c>
      <c r="AE74" s="37">
        <v>-46</v>
      </c>
      <c r="AF74" s="37">
        <v>-41</v>
      </c>
      <c r="AG74" s="37">
        <v>-35</v>
      </c>
      <c r="AH74" s="58"/>
      <c r="AI74" s="58"/>
      <c r="AJ74" s="58"/>
      <c r="AK74" s="58"/>
      <c r="AL74" s="58">
        <f t="shared" ref="AL74:AM74" si="113">SUMIFS($C74:$V74,$C$7:$V$7,AL$7)</f>
        <v>-2042</v>
      </c>
      <c r="AM74" s="58">
        <f t="shared" si="113"/>
        <v>-1369</v>
      </c>
      <c r="AN74" s="58">
        <f t="shared" si="110"/>
        <v>-375</v>
      </c>
      <c r="AO74" s="58">
        <f t="shared" si="111"/>
        <v>-230</v>
      </c>
      <c r="AP74" s="58"/>
      <c r="AQ74" s="58">
        <f t="shared" ref="AQ74:AR74" si="114">SUMIFS($C74:$AG74,$C$5:$AG$5,"&lt;="&amp;AQ$5,$C$5:$AG$5,"&gt;"&amp;EOMONTH(AQ$5,-12))</f>
        <v>-247</v>
      </c>
      <c r="AR74" s="58">
        <f t="shared" si="114"/>
        <v>-173</v>
      </c>
    </row>
    <row r="75" spans="1:44" ht="13" hidden="1" outlineLevel="1" x14ac:dyDescent="0.15">
      <c r="A75" s="21" t="s">
        <v>82</v>
      </c>
      <c r="B75" s="5"/>
      <c r="C75" s="31">
        <f t="shared" ref="C75:AG75" si="115">SUM(C59:C74)</f>
        <v>-20129</v>
      </c>
      <c r="D75" s="31">
        <f t="shared" si="115"/>
        <v>859</v>
      </c>
      <c r="E75" s="31">
        <f t="shared" si="115"/>
        <v>-15776</v>
      </c>
      <c r="F75" s="31">
        <f t="shared" si="115"/>
        <v>-6069</v>
      </c>
      <c r="G75" s="31">
        <f t="shared" si="115"/>
        <v>-9083</v>
      </c>
      <c r="H75" s="31">
        <f t="shared" si="115"/>
        <v>12554</v>
      </c>
      <c r="I75" s="31">
        <f t="shared" si="115"/>
        <v>11623</v>
      </c>
      <c r="J75" s="31">
        <f t="shared" si="115"/>
        <v>29793</v>
      </c>
      <c r="K75" s="31">
        <f t="shared" si="115"/>
        <v>27025</v>
      </c>
      <c r="L75" s="31">
        <f t="shared" si="115"/>
        <v>36496</v>
      </c>
      <c r="M75" s="31">
        <f t="shared" si="115"/>
        <v>34304</v>
      </c>
      <c r="N75" s="31">
        <f t="shared" si="115"/>
        <v>41184</v>
      </c>
      <c r="O75" s="31">
        <f t="shared" si="115"/>
        <v>35894</v>
      </c>
      <c r="P75" s="31">
        <f t="shared" si="115"/>
        <v>68322</v>
      </c>
      <c r="Q75" s="31">
        <f t="shared" si="115"/>
        <v>70997</v>
      </c>
      <c r="R75" s="31">
        <f t="shared" si="115"/>
        <v>81310</v>
      </c>
      <c r="S75" s="31">
        <f t="shared" si="115"/>
        <v>61697</v>
      </c>
      <c r="T75" s="31">
        <f t="shared" si="115"/>
        <v>105304</v>
      </c>
      <c r="U75" s="31">
        <f t="shared" si="115"/>
        <v>131323</v>
      </c>
      <c r="V75" s="31">
        <f t="shared" si="115"/>
        <v>118529</v>
      </c>
      <c r="W75" s="31">
        <f t="shared" si="115"/>
        <v>9331</v>
      </c>
      <c r="X75" s="31">
        <f t="shared" si="115"/>
        <v>97931</v>
      </c>
      <c r="Y75" s="31">
        <f t="shared" si="115"/>
        <v>181320</v>
      </c>
      <c r="Z75" s="31">
        <f t="shared" si="115"/>
        <v>185489</v>
      </c>
      <c r="AA75" s="31">
        <f t="shared" si="115"/>
        <v>236249</v>
      </c>
      <c r="AB75" s="31">
        <f t="shared" si="115"/>
        <v>359820</v>
      </c>
      <c r="AC75" s="31">
        <f t="shared" si="115"/>
        <v>233406</v>
      </c>
      <c r="AD75" s="31">
        <f t="shared" si="115"/>
        <v>184181</v>
      </c>
      <c r="AE75" s="31">
        <f t="shared" si="115"/>
        <v>195361</v>
      </c>
      <c r="AF75" s="31">
        <f t="shared" si="115"/>
        <v>187342</v>
      </c>
      <c r="AG75" s="31">
        <f t="shared" si="115"/>
        <v>327360</v>
      </c>
      <c r="AH75" s="31"/>
      <c r="AI75" s="31">
        <f t="shared" ref="AI75:AM75" si="116">SUMIFS($C75:$V75,$C$7:$V$7,AI$7)</f>
        <v>-41115</v>
      </c>
      <c r="AJ75" s="31">
        <f t="shared" si="116"/>
        <v>44887</v>
      </c>
      <c r="AK75" s="31">
        <f t="shared" si="116"/>
        <v>139009</v>
      </c>
      <c r="AL75" s="31">
        <f t="shared" si="116"/>
        <v>256523</v>
      </c>
      <c r="AM75" s="31">
        <f t="shared" si="116"/>
        <v>416853</v>
      </c>
      <c r="AN75" s="31">
        <f t="shared" si="110"/>
        <v>474071</v>
      </c>
      <c r="AO75" s="31">
        <f>SUM(AO59:AO74)</f>
        <v>1013656</v>
      </c>
      <c r="AP75" s="31"/>
      <c r="AQ75" s="31">
        <f t="shared" ref="AQ75:AR75" si="117">SUMIFS($C75:$AG75,$C$5:$AG$5,"&lt;="&amp;AQ$5,$C$5:$AG$5,"&gt;"&amp;EOMONTH(AQ$5,-12))</f>
        <v>1014964</v>
      </c>
      <c r="AR75" s="31">
        <f t="shared" si="117"/>
        <v>894244</v>
      </c>
    </row>
    <row r="76" spans="1:44" ht="13" hidden="1" outlineLevel="1" x14ac:dyDescent="0.15">
      <c r="A76" s="82"/>
      <c r="B76" s="83"/>
      <c r="C76" s="84"/>
      <c r="D76" s="84"/>
      <c r="E76" s="84"/>
      <c r="F76" s="84"/>
      <c r="G76" s="84"/>
      <c r="H76" s="84"/>
      <c r="I76" s="84"/>
      <c r="J76" s="84"/>
      <c r="K76" s="84"/>
      <c r="L76" s="84"/>
      <c r="M76" s="84"/>
      <c r="N76" s="84"/>
      <c r="O76" s="84"/>
      <c r="P76" s="84"/>
      <c r="Q76" s="84"/>
      <c r="R76" s="84"/>
      <c r="S76" s="84"/>
      <c r="T76" s="84"/>
      <c r="U76" s="84"/>
      <c r="V76" s="84"/>
      <c r="W76" s="84"/>
      <c r="X76" s="84"/>
      <c r="Y76" s="84"/>
      <c r="Z76" s="85"/>
      <c r="AA76" s="85"/>
      <c r="AB76" s="85"/>
      <c r="AC76" s="85"/>
      <c r="AD76" s="31"/>
      <c r="AE76" s="31"/>
      <c r="AF76" s="31"/>
      <c r="AG76" s="31"/>
      <c r="AH76" s="58"/>
      <c r="AI76" s="58"/>
      <c r="AJ76" s="58"/>
      <c r="AK76" s="58"/>
      <c r="AL76" s="58"/>
      <c r="AM76" s="58"/>
      <c r="AN76" s="58"/>
      <c r="AO76" s="58"/>
      <c r="AP76" s="58"/>
      <c r="AQ76" s="58"/>
      <c r="AR76" s="78"/>
    </row>
    <row r="77" spans="1:44" ht="13" hidden="1" outlineLevel="1" x14ac:dyDescent="0.15">
      <c r="A77" s="21" t="s">
        <v>102</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86"/>
      <c r="AE77" s="86"/>
      <c r="AF77" s="86"/>
      <c r="AG77" s="86"/>
      <c r="AH77" s="58"/>
      <c r="AI77" s="58"/>
      <c r="AJ77" s="58"/>
      <c r="AK77" s="58"/>
      <c r="AL77" s="58"/>
      <c r="AM77" s="58"/>
      <c r="AN77" s="58"/>
      <c r="AO77" s="58"/>
      <c r="AP77" s="58"/>
      <c r="AQ77" s="58"/>
      <c r="AR77" s="58"/>
    </row>
    <row r="78" spans="1:44" ht="13" hidden="1" outlineLevel="1" x14ac:dyDescent="0.15">
      <c r="A78" s="11" t="s">
        <v>91</v>
      </c>
      <c r="B78" s="5"/>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f>'GAAP IS'!AB43</f>
        <v>-343</v>
      </c>
      <c r="AC78" s="23">
        <f>'GAAP IS'!AC43</f>
        <v>-2960</v>
      </c>
      <c r="AD78" s="23">
        <v>-4155</v>
      </c>
      <c r="AE78" s="23">
        <f>'GAAP IS'!AE43</f>
        <v>-3164</v>
      </c>
      <c r="AF78" s="23">
        <f>'GAAP IS'!AF43</f>
        <v>-1263</v>
      </c>
      <c r="AG78" s="23">
        <f>'GAAP IS'!AG43</f>
        <v>-4033</v>
      </c>
      <c r="AH78" s="23"/>
      <c r="AI78" s="23"/>
      <c r="AJ78" s="23"/>
      <c r="AK78" s="23"/>
      <c r="AL78" s="23"/>
      <c r="AM78" s="23"/>
      <c r="AN78" s="23"/>
      <c r="AO78" s="23"/>
      <c r="AP78" s="11"/>
      <c r="AQ78" s="23">
        <f t="shared" ref="AQ78:AR78" si="118">SUMIFS($C78:$AG78,$C$5:$AG$5,"&lt;="&amp;AQ$5,$C$5:$AG$5,"&gt;"&amp;EOMONTH(AQ$5,-12))</f>
        <v>-3303</v>
      </c>
      <c r="AR78" s="23">
        <f t="shared" si="118"/>
        <v>-12615</v>
      </c>
    </row>
    <row r="79" spans="1:44" ht="13" hidden="1" outlineLevel="1" x14ac:dyDescent="0.15">
      <c r="A79" s="11" t="s">
        <v>92</v>
      </c>
      <c r="B79" s="5"/>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8">
        <f>'GAAP IS'!AB44</f>
        <v>204021</v>
      </c>
      <c r="AC79" s="58">
        <f>'GAAP IS'!AC44</f>
        <v>84</v>
      </c>
      <c r="AD79" s="58">
        <v>-76829</v>
      </c>
      <c r="AE79" s="58">
        <f>'GAAP IS'!AE44</f>
        <v>-204199</v>
      </c>
      <c r="AF79" s="58">
        <f>'GAAP IS'!AF44</f>
        <v>-208014</v>
      </c>
      <c r="AG79" s="58">
        <f>'GAAP IS'!AG44</f>
        <v>-14711</v>
      </c>
      <c r="AH79" s="23"/>
      <c r="AI79" s="23"/>
      <c r="AJ79" s="23"/>
      <c r="AK79" s="23"/>
      <c r="AL79" s="23"/>
      <c r="AM79" s="23"/>
      <c r="AN79" s="23"/>
      <c r="AO79" s="23"/>
      <c r="AP79" s="11"/>
      <c r="AQ79" s="58">
        <f t="shared" ref="AQ79:AR79" si="119">SUMIFS($C79:$AG79,$C$5:$AG$5,"&lt;="&amp;AQ$5,$C$5:$AG$5,"&gt;"&amp;EOMONTH(AQ$5,-12))</f>
        <v>204105</v>
      </c>
      <c r="AR79" s="58">
        <f t="shared" si="119"/>
        <v>-503753</v>
      </c>
    </row>
    <row r="80" spans="1:44" ht="13" hidden="1" outlineLevel="1" x14ac:dyDescent="0.15">
      <c r="A80" s="1" t="s">
        <v>93</v>
      </c>
      <c r="B80" s="5"/>
      <c r="C80" s="23">
        <f>'GAAP IS'!C42</f>
        <v>-47978</v>
      </c>
      <c r="D80" s="23">
        <f>'GAAP IS'!D42</f>
        <v>-29620</v>
      </c>
      <c r="E80" s="23">
        <f>'GAAP IS'!E42</f>
        <v>-53930</v>
      </c>
      <c r="F80" s="23">
        <f>'GAAP IS'!F42</f>
        <v>-48289</v>
      </c>
      <c r="G80" s="23">
        <f>'GAAP IS'!G42</f>
        <v>-96755</v>
      </c>
      <c r="H80" s="23">
        <f>'GAAP IS'!H42</f>
        <v>-27345</v>
      </c>
      <c r="I80" s="23">
        <f>'GAAP IS'!I42</f>
        <v>-32323</v>
      </c>
      <c r="J80" s="23">
        <f>'GAAP IS'!J42</f>
        <v>-15167</v>
      </c>
      <c r="K80" s="23">
        <f>'GAAP IS'!K42</f>
        <v>-15090</v>
      </c>
      <c r="L80" s="23">
        <f>'GAAP IS'!L42</f>
        <v>-15962</v>
      </c>
      <c r="M80" s="23">
        <f>'GAAP IS'!M42</f>
        <v>-16098</v>
      </c>
      <c r="N80" s="23">
        <f>'GAAP IS'!N42</f>
        <v>-15663</v>
      </c>
      <c r="O80" s="23">
        <f>'GAAP IS'!O42</f>
        <v>-23986</v>
      </c>
      <c r="P80" s="23">
        <f>'GAAP IS'!P42</f>
        <v>-5906</v>
      </c>
      <c r="Q80" s="23">
        <f>'GAAP IS'!Q42</f>
        <v>19643</v>
      </c>
      <c r="R80" s="23">
        <f>'GAAP IS'!R42</f>
        <v>-28204</v>
      </c>
      <c r="S80" s="23">
        <f>'GAAP IS'!S42</f>
        <v>-38151</v>
      </c>
      <c r="T80" s="23">
        <f>'GAAP IS'!T42</f>
        <v>-6740</v>
      </c>
      <c r="U80" s="23">
        <f>'GAAP IS'!U42</f>
        <v>29397</v>
      </c>
      <c r="V80" s="23">
        <f>'GAAP IS'!V42</f>
        <v>390940</v>
      </c>
      <c r="W80" s="23">
        <f>'GAAP IS'!W42</f>
        <v>-105891</v>
      </c>
      <c r="X80" s="23">
        <f>'GAAP IS'!X42</f>
        <v>-11478</v>
      </c>
      <c r="Y80" s="23">
        <f>'GAAP IS'!Y42</f>
        <v>36515</v>
      </c>
      <c r="Z80" s="23">
        <f>'GAAP IS'!Z42</f>
        <v>293959</v>
      </c>
      <c r="AA80" s="23">
        <f>'GAAP IS'!AA42</f>
        <v>39008</v>
      </c>
      <c r="AB80" s="23">
        <f>'GAAP IS'!AB42</f>
        <v>203678</v>
      </c>
      <c r="AC80" s="23">
        <f>'GAAP IS'!AC42</f>
        <v>-2876</v>
      </c>
      <c r="AD80" s="23">
        <v>-80984</v>
      </c>
      <c r="AE80" s="23">
        <v>-207363</v>
      </c>
      <c r="AF80" s="23">
        <f>'GAAP IS'!AF42</f>
        <v>-209277</v>
      </c>
      <c r="AG80" s="23">
        <f>'GAAP IS'!AG42</f>
        <v>-18744</v>
      </c>
      <c r="AH80" s="23"/>
      <c r="AI80" s="23">
        <f t="shared" ref="AI80:AM80" si="120">SUMIFS($C80:$V80,$C$7:$V$7,AI$7)</f>
        <v>-179817</v>
      </c>
      <c r="AJ80" s="23">
        <f t="shared" si="120"/>
        <v>-171590</v>
      </c>
      <c r="AK80" s="23">
        <f t="shared" si="120"/>
        <v>-62813</v>
      </c>
      <c r="AL80" s="23">
        <f t="shared" si="120"/>
        <v>-38453</v>
      </c>
      <c r="AM80" s="23">
        <f t="shared" si="120"/>
        <v>375446</v>
      </c>
      <c r="AN80" s="23">
        <f>SUMIFS($C80:$Z80,$C$7:$Z$7,AN$7)</f>
        <v>213105</v>
      </c>
      <c r="AO80" s="23">
        <f>SUMIFS($C80:$AD80,$C$7:$AD$7,AO$7)</f>
        <v>158826</v>
      </c>
      <c r="AP80" s="11"/>
      <c r="AQ80" s="23">
        <f t="shared" ref="AQ80:AR80" si="121">SUMIFS($C80:$AG80,$C$5:$AG$5,"&lt;="&amp;AQ$5,$C$5:$AG$5,"&gt;"&amp;EOMONTH(AQ$5,-12))</f>
        <v>533769</v>
      </c>
      <c r="AR80" s="23">
        <f t="shared" si="121"/>
        <v>-516368</v>
      </c>
    </row>
    <row r="81" spans="1:44" ht="13" hidden="1" outlineLevel="1" x14ac:dyDescent="0.15">
      <c r="A81" s="1" t="s">
        <v>22</v>
      </c>
      <c r="B81" s="5"/>
      <c r="C81" s="37"/>
      <c r="D81" s="37"/>
      <c r="E81" s="37"/>
      <c r="F81" s="37"/>
      <c r="G81" s="37">
        <v>-38838</v>
      </c>
      <c r="H81" s="37">
        <v>-32867</v>
      </c>
      <c r="I81" s="37">
        <v>-7164</v>
      </c>
      <c r="J81" s="37">
        <v>-34</v>
      </c>
      <c r="K81" s="37"/>
      <c r="L81" s="37"/>
      <c r="M81" s="37"/>
      <c r="N81" s="37"/>
      <c r="O81" s="37"/>
      <c r="P81" s="37"/>
      <c r="Q81" s="37"/>
      <c r="R81" s="37"/>
      <c r="S81" s="37"/>
      <c r="T81" s="37"/>
      <c r="U81" s="37"/>
      <c r="V81" s="37"/>
      <c r="W81" s="37"/>
      <c r="X81" s="37"/>
      <c r="Y81" s="37"/>
      <c r="Z81" s="37"/>
      <c r="AA81" s="37"/>
      <c r="AB81" s="37"/>
      <c r="AC81" s="37"/>
      <c r="AD81" s="37"/>
      <c r="AE81" s="37"/>
      <c r="AF81" s="37"/>
      <c r="AG81" s="37"/>
      <c r="AH81" s="58"/>
      <c r="AI81" s="58">
        <v>-142283</v>
      </c>
      <c r="AJ81" s="58">
        <f t="shared" ref="AJ81:AJ83" si="122">SUMIFS($C81:$V81,$C$7:$V$7,AJ$7)</f>
        <v>-78903</v>
      </c>
      <c r="AK81" s="58"/>
      <c r="AL81" s="58"/>
      <c r="AM81" s="58"/>
      <c r="AN81" s="58"/>
      <c r="AO81" s="58"/>
      <c r="AP81" s="11"/>
      <c r="AQ81" s="58"/>
      <c r="AR81" s="58"/>
    </row>
    <row r="82" spans="1:44" ht="13" hidden="1" outlineLevel="1" x14ac:dyDescent="0.15">
      <c r="A82" s="1" t="s">
        <v>29</v>
      </c>
      <c r="B82" s="5"/>
      <c r="C82" s="37"/>
      <c r="D82" s="37"/>
      <c r="E82" s="37"/>
      <c r="F82" s="37"/>
      <c r="G82" s="37">
        <v>36610</v>
      </c>
      <c r="H82" s="37">
        <v>28672</v>
      </c>
      <c r="I82" s="37">
        <v>4528</v>
      </c>
      <c r="J82" s="37">
        <v>-49</v>
      </c>
      <c r="K82" s="37"/>
      <c r="L82" s="37"/>
      <c r="M82" s="37"/>
      <c r="N82" s="37"/>
      <c r="O82" s="37"/>
      <c r="P82" s="37"/>
      <c r="Q82" s="37"/>
      <c r="R82" s="37"/>
      <c r="S82" s="37"/>
      <c r="T82" s="37"/>
      <c r="U82" s="37"/>
      <c r="V82" s="37"/>
      <c r="W82" s="37"/>
      <c r="X82" s="37"/>
      <c r="Y82" s="37"/>
      <c r="Z82" s="37"/>
      <c r="AA82" s="37"/>
      <c r="AB82" s="37"/>
      <c r="AC82" s="37"/>
      <c r="AD82" s="37"/>
      <c r="AE82" s="37"/>
      <c r="AF82" s="37"/>
      <c r="AG82" s="37"/>
      <c r="AH82" s="58"/>
      <c r="AI82" s="58">
        <v>165438</v>
      </c>
      <c r="AJ82" s="58">
        <f t="shared" si="122"/>
        <v>69761</v>
      </c>
      <c r="AK82" s="58"/>
      <c r="AL82" s="58"/>
      <c r="AM82" s="58"/>
      <c r="AN82" s="58"/>
      <c r="AO82" s="58"/>
      <c r="AP82" s="11"/>
      <c r="AQ82" s="58"/>
      <c r="AR82" s="58"/>
    </row>
    <row r="83" spans="1:44" ht="13" hidden="1" outlineLevel="1" x14ac:dyDescent="0.15">
      <c r="A83" s="1" t="s">
        <v>94</v>
      </c>
      <c r="B83" s="5"/>
      <c r="C83" s="37"/>
      <c r="D83" s="37"/>
      <c r="E83" s="37"/>
      <c r="F83" s="37"/>
      <c r="G83" s="37">
        <v>31198</v>
      </c>
      <c r="H83" s="37">
        <v>36922</v>
      </c>
      <c r="I83" s="37">
        <v>36779</v>
      </c>
      <c r="J83" s="37">
        <v>33887</v>
      </c>
      <c r="K83" s="37">
        <v>31670</v>
      </c>
      <c r="L83" s="37">
        <v>39593</v>
      </c>
      <c r="M83" s="37">
        <v>40048</v>
      </c>
      <c r="N83" s="37">
        <v>44525</v>
      </c>
      <c r="O83" s="37">
        <v>46824</v>
      </c>
      <c r="P83" s="37">
        <v>52119</v>
      </c>
      <c r="Q83" s="37">
        <v>58913</v>
      </c>
      <c r="R83" s="37">
        <v>59025</v>
      </c>
      <c r="S83" s="37">
        <v>61088</v>
      </c>
      <c r="T83" s="37">
        <v>79466</v>
      </c>
      <c r="U83" s="37">
        <v>77426</v>
      </c>
      <c r="V83" s="37">
        <v>79883</v>
      </c>
      <c r="W83" s="37">
        <v>77303</v>
      </c>
      <c r="X83" s="37">
        <v>96180</v>
      </c>
      <c r="Y83" s="37">
        <v>110389</v>
      </c>
      <c r="Z83" s="37">
        <v>113628</v>
      </c>
      <c r="AA83" s="34">
        <v>118623</v>
      </c>
      <c r="AB83" s="37">
        <v>146365</v>
      </c>
      <c r="AC83" s="37">
        <v>165011</v>
      </c>
      <c r="AD83" s="37">
        <v>178043</v>
      </c>
      <c r="AE83" s="37">
        <v>275423</v>
      </c>
      <c r="AF83" s="37">
        <v>256638</v>
      </c>
      <c r="AG83" s="37">
        <v>262733</v>
      </c>
      <c r="AH83" s="58"/>
      <c r="AI83" s="58">
        <v>82292</v>
      </c>
      <c r="AJ83" s="58">
        <f t="shared" si="122"/>
        <v>138786</v>
      </c>
      <c r="AK83" s="58">
        <f t="shared" ref="AK83:AM83" si="123">SUMIFS($C83:$V83,$C$7:$V$7,AK$7)</f>
        <v>155836</v>
      </c>
      <c r="AL83" s="58">
        <f t="shared" si="123"/>
        <v>216881</v>
      </c>
      <c r="AM83" s="58">
        <f t="shared" si="123"/>
        <v>297863</v>
      </c>
      <c r="AN83" s="58">
        <f t="shared" ref="AN83:AN85" si="124">SUMIFS($C83:$Z83,$C$7:$Z$7,AN$7)</f>
        <v>397500</v>
      </c>
      <c r="AO83" s="58">
        <f t="shared" ref="AO83:AO85" si="125">SUMIFS($C83:$AD83,$C$7:$AD$7,AO$7)</f>
        <v>608042</v>
      </c>
      <c r="AP83" s="11"/>
      <c r="AQ83" s="58">
        <f t="shared" ref="AQ83:AR83" si="126">SUMIFS($C83:$AG83,$C$5:$AG$5,"&lt;="&amp;AQ$5,$C$5:$AG$5,"&gt;"&amp;EOMONTH(AQ$5,-12))</f>
        <v>543627</v>
      </c>
      <c r="AR83" s="58">
        <f t="shared" si="126"/>
        <v>972837</v>
      </c>
    </row>
    <row r="84" spans="1:44" ht="13" hidden="1" outlineLevel="1" x14ac:dyDescent="0.15">
      <c r="A84" s="1" t="s">
        <v>77</v>
      </c>
      <c r="B84" s="5"/>
      <c r="C84" s="37"/>
      <c r="D84" s="37"/>
      <c r="E84" s="37"/>
      <c r="F84" s="37"/>
      <c r="G84" s="37"/>
      <c r="H84" s="37"/>
      <c r="I84" s="37"/>
      <c r="J84" s="37"/>
      <c r="K84" s="37"/>
      <c r="L84" s="37"/>
      <c r="M84" s="37"/>
      <c r="N84" s="37"/>
      <c r="O84" s="37"/>
      <c r="P84" s="37">
        <v>4363</v>
      </c>
      <c r="Q84" s="37">
        <v>345</v>
      </c>
      <c r="R84" s="37"/>
      <c r="S84" s="37">
        <v>782</v>
      </c>
      <c r="T84" s="37">
        <v>6133</v>
      </c>
      <c r="U84" s="37">
        <v>1564</v>
      </c>
      <c r="V84" s="37">
        <v>1260</v>
      </c>
      <c r="W84" s="37">
        <v>1524</v>
      </c>
      <c r="X84" s="37">
        <v>2056</v>
      </c>
      <c r="Y84" s="37">
        <v>359</v>
      </c>
      <c r="Z84" s="37">
        <v>3543</v>
      </c>
      <c r="AA84" s="34">
        <v>26</v>
      </c>
      <c r="AB84" s="37">
        <v>14292</v>
      </c>
      <c r="AC84" s="37">
        <v>308</v>
      </c>
      <c r="AD84" s="37">
        <v>20848</v>
      </c>
      <c r="AE84" s="37">
        <v>76065</v>
      </c>
      <c r="AF84" s="37">
        <v>17067</v>
      </c>
      <c r="AG84" s="37">
        <v>23470</v>
      </c>
      <c r="AH84" s="58"/>
      <c r="AI84" s="58"/>
      <c r="AJ84" s="58"/>
      <c r="AK84" s="58"/>
      <c r="AL84" s="58">
        <f t="shared" ref="AL84:AM84" si="127">SUMIFS($C84:$V84,$C$7:$V$7,AL$7)</f>
        <v>4708</v>
      </c>
      <c r="AM84" s="58">
        <f t="shared" si="127"/>
        <v>9739</v>
      </c>
      <c r="AN84" s="58">
        <f t="shared" si="124"/>
        <v>7482</v>
      </c>
      <c r="AO84" s="58">
        <f t="shared" si="125"/>
        <v>35474</v>
      </c>
      <c r="AP84" s="11"/>
      <c r="AQ84" s="58">
        <f t="shared" ref="AQ84:AR84" si="128">SUMIFS($C84:$AG84,$C$5:$AG$5,"&lt;="&amp;AQ$5,$C$5:$AG$5,"&gt;"&amp;EOMONTH(AQ$5,-12))</f>
        <v>18169</v>
      </c>
      <c r="AR84" s="58">
        <f t="shared" si="128"/>
        <v>137450</v>
      </c>
    </row>
    <row r="85" spans="1:44" ht="13" hidden="1" outlineLevel="1" x14ac:dyDescent="0.15">
      <c r="A85" s="1" t="s">
        <v>103</v>
      </c>
      <c r="B85" s="5"/>
      <c r="C85" s="37"/>
      <c r="D85" s="37"/>
      <c r="E85" s="37"/>
      <c r="F85" s="37"/>
      <c r="G85" s="37">
        <v>2713</v>
      </c>
      <c r="H85" s="37">
        <v>2134</v>
      </c>
      <c r="I85" s="37">
        <v>2076</v>
      </c>
      <c r="J85" s="37">
        <v>2090</v>
      </c>
      <c r="K85" s="37">
        <v>2121</v>
      </c>
      <c r="L85" s="37">
        <v>1943</v>
      </c>
      <c r="M85" s="37">
        <v>1804</v>
      </c>
      <c r="N85" s="37">
        <v>1747</v>
      </c>
      <c r="O85" s="37">
        <v>1875</v>
      </c>
      <c r="P85" s="37">
        <v>2816</v>
      </c>
      <c r="Q85" s="37">
        <v>4384</v>
      </c>
      <c r="R85" s="37">
        <v>4029</v>
      </c>
      <c r="S85" s="37">
        <v>3487</v>
      </c>
      <c r="T85" s="37">
        <v>3958</v>
      </c>
      <c r="U85" s="37">
        <v>3841</v>
      </c>
      <c r="V85" s="37">
        <v>3714</v>
      </c>
      <c r="W85" s="37">
        <v>4152</v>
      </c>
      <c r="X85" s="37">
        <v>4134</v>
      </c>
      <c r="Y85" s="37">
        <v>5236</v>
      </c>
      <c r="Z85" s="37">
        <v>5717</v>
      </c>
      <c r="AA85" s="34">
        <v>6884</v>
      </c>
      <c r="AB85" s="37">
        <v>9234</v>
      </c>
      <c r="AC85" s="37">
        <v>11140</v>
      </c>
      <c r="AD85" s="37">
        <v>13264</v>
      </c>
      <c r="AE85" s="37">
        <v>42160</v>
      </c>
      <c r="AF85" s="37">
        <v>57288</v>
      </c>
      <c r="AG85" s="37">
        <v>55867</v>
      </c>
      <c r="AH85" s="58"/>
      <c r="AI85" s="58">
        <v>7503</v>
      </c>
      <c r="AJ85" s="58">
        <f t="shared" ref="AJ85:AM85" si="129">SUMIFS($C85:$V85,$C$7:$V$7,AJ$7)</f>
        <v>9013</v>
      </c>
      <c r="AK85" s="58">
        <f t="shared" si="129"/>
        <v>7615</v>
      </c>
      <c r="AL85" s="58">
        <f t="shared" si="129"/>
        <v>13104</v>
      </c>
      <c r="AM85" s="58">
        <f t="shared" si="129"/>
        <v>15000</v>
      </c>
      <c r="AN85" s="58">
        <f t="shared" si="124"/>
        <v>19239</v>
      </c>
      <c r="AO85" s="58">
        <f t="shared" si="125"/>
        <v>40522</v>
      </c>
      <c r="AP85" s="11"/>
      <c r="AQ85" s="58">
        <f t="shared" ref="AQ85:AR85" si="130">SUMIFS($C85:$AG85,$C$5:$AG$5,"&lt;="&amp;AQ$5,$C$5:$AG$5,"&gt;"&amp;EOMONTH(AQ$5,-12))</f>
        <v>32975</v>
      </c>
      <c r="AR85" s="58">
        <f t="shared" si="130"/>
        <v>168579</v>
      </c>
    </row>
    <row r="86" spans="1:44" ht="13" hidden="1" outlineLevel="1" x14ac:dyDescent="0.15">
      <c r="A86" s="1" t="s">
        <v>78</v>
      </c>
      <c r="B86" s="5"/>
      <c r="C86" s="37"/>
      <c r="D86" s="37"/>
      <c r="E86" s="37"/>
      <c r="F86" s="37"/>
      <c r="G86" s="37">
        <v>50000</v>
      </c>
      <c r="H86" s="37">
        <v>-2000</v>
      </c>
      <c r="I86" s="37"/>
      <c r="J86" s="37"/>
      <c r="K86" s="37"/>
      <c r="L86" s="37"/>
      <c r="M86" s="37"/>
      <c r="N86" s="37"/>
      <c r="O86" s="37"/>
      <c r="P86" s="37"/>
      <c r="Q86" s="37"/>
      <c r="R86" s="37"/>
      <c r="S86" s="37"/>
      <c r="T86" s="37"/>
      <c r="U86" s="37"/>
      <c r="V86" s="37"/>
      <c r="W86" s="37"/>
      <c r="X86" s="37"/>
      <c r="Y86" s="37"/>
      <c r="Z86" s="37"/>
      <c r="AA86" s="34"/>
      <c r="AB86" s="34"/>
      <c r="AC86" s="34"/>
      <c r="AD86" s="34"/>
      <c r="AE86" s="34"/>
      <c r="AF86" s="34"/>
      <c r="AG86" s="34"/>
      <c r="AH86" s="58"/>
      <c r="AI86" s="58"/>
      <c r="AJ86" s="58">
        <f>SUMIFS($C86:$V86,$C$7:$V$7,AJ$7)</f>
        <v>48000</v>
      </c>
      <c r="AK86" s="58"/>
      <c r="AL86" s="58"/>
      <c r="AM86" s="58"/>
      <c r="AN86" s="58"/>
      <c r="AO86" s="58"/>
      <c r="AP86" s="11"/>
      <c r="AQ86" s="58"/>
      <c r="AR86" s="58"/>
    </row>
    <row r="87" spans="1:44" ht="13" hidden="1" outlineLevel="1" x14ac:dyDescent="0.15">
      <c r="A87" s="1" t="s">
        <v>104</v>
      </c>
      <c r="B87" s="5"/>
      <c r="C87" s="37"/>
      <c r="D87" s="37"/>
      <c r="E87" s="37"/>
      <c r="F87" s="37"/>
      <c r="G87" s="37"/>
      <c r="H87" s="37"/>
      <c r="I87" s="37"/>
      <c r="J87" s="37"/>
      <c r="K87" s="37">
        <v>1390</v>
      </c>
      <c r="L87" s="37">
        <v>4221</v>
      </c>
      <c r="M87" s="37">
        <v>4277</v>
      </c>
      <c r="N87" s="37">
        <v>4335</v>
      </c>
      <c r="O87" s="37">
        <v>4393</v>
      </c>
      <c r="P87" s="37">
        <v>6830</v>
      </c>
      <c r="Q87" s="37">
        <v>11627</v>
      </c>
      <c r="R87" s="37">
        <v>10005</v>
      </c>
      <c r="S87" s="37">
        <v>9608</v>
      </c>
      <c r="T87" s="37">
        <v>9725</v>
      </c>
      <c r="U87" s="37">
        <v>9843</v>
      </c>
      <c r="V87" s="37">
        <v>9963</v>
      </c>
      <c r="W87" s="37">
        <v>12528</v>
      </c>
      <c r="X87" s="37">
        <v>17580</v>
      </c>
      <c r="Y87" s="37">
        <v>17516</v>
      </c>
      <c r="Z87" s="37">
        <v>20355</v>
      </c>
      <c r="AA87" s="34">
        <v>1832</v>
      </c>
      <c r="AB87" s="37">
        <v>2305</v>
      </c>
      <c r="AC87" s="37">
        <v>2868</v>
      </c>
      <c r="AD87" s="37">
        <v>2817</v>
      </c>
      <c r="AE87" s="37">
        <v>3630</v>
      </c>
      <c r="AF87" s="37">
        <v>3826</v>
      </c>
      <c r="AG87" s="37">
        <v>3851</v>
      </c>
      <c r="AH87" s="58"/>
      <c r="AI87" s="58"/>
      <c r="AJ87" s="58"/>
      <c r="AK87" s="58">
        <f t="shared" ref="AK87:AM87" si="131">SUMIFS($C87:$V87,$C$7:$V$7,AK$7)</f>
        <v>14223</v>
      </c>
      <c r="AL87" s="58">
        <f t="shared" si="131"/>
        <v>32855</v>
      </c>
      <c r="AM87" s="58">
        <f t="shared" si="131"/>
        <v>39139</v>
      </c>
      <c r="AN87" s="58">
        <f t="shared" ref="AN87:AN89" si="132">SUMIFS($C87:$Z87,$C$7:$Z$7,AN$7)</f>
        <v>67979</v>
      </c>
      <c r="AO87" s="58">
        <f t="shared" ref="AO87:AO91" si="133">SUMIFS($C87:$AD87,$C$7:$AD$7,AO$7)</f>
        <v>9822</v>
      </c>
      <c r="AP87" s="11"/>
      <c r="AQ87" s="58">
        <f t="shared" ref="AQ87:AR87" si="134">SUMIFS($C87:$AG87,$C$5:$AG$5,"&lt;="&amp;AQ$5,$C$5:$AG$5,"&gt;"&amp;EOMONTH(AQ$5,-12))</f>
        <v>27360</v>
      </c>
      <c r="AR87" s="58">
        <f t="shared" si="134"/>
        <v>14124</v>
      </c>
    </row>
    <row r="88" spans="1:44" ht="13" hidden="1" outlineLevel="1" x14ac:dyDescent="0.15">
      <c r="A88" s="1" t="s">
        <v>105</v>
      </c>
      <c r="B88" s="5"/>
      <c r="C88" s="37"/>
      <c r="D88" s="37"/>
      <c r="E88" s="37"/>
      <c r="F88" s="37"/>
      <c r="G88" s="37"/>
      <c r="H88" s="37"/>
      <c r="I88" s="37"/>
      <c r="J88" s="37"/>
      <c r="K88" s="37"/>
      <c r="L88" s="37"/>
      <c r="M88" s="37"/>
      <c r="N88" s="37"/>
      <c r="O88" s="37"/>
      <c r="P88" s="37"/>
      <c r="Q88" s="37">
        <v>-36908</v>
      </c>
      <c r="R88" s="37">
        <v>16566</v>
      </c>
      <c r="S88" s="37">
        <v>14087</v>
      </c>
      <c r="T88" s="37">
        <v>4842</v>
      </c>
      <c r="U88" s="37">
        <v>-2462</v>
      </c>
      <c r="V88" s="37">
        <v>-4141</v>
      </c>
      <c r="W88" s="37"/>
      <c r="X88" s="37">
        <v>-20998</v>
      </c>
      <c r="Y88" s="37"/>
      <c r="Z88" s="37">
        <v>-274299</v>
      </c>
      <c r="AA88" s="34">
        <v>28900</v>
      </c>
      <c r="AB88" s="37">
        <v>-76744</v>
      </c>
      <c r="AC88" s="37">
        <v>6836</v>
      </c>
      <c r="AD88" s="37">
        <v>5515</v>
      </c>
      <c r="AE88" s="37">
        <v>-49741</v>
      </c>
      <c r="AF88" s="37">
        <v>5115</v>
      </c>
      <c r="AG88" s="37">
        <v>712</v>
      </c>
      <c r="AH88" s="58"/>
      <c r="AI88" s="58"/>
      <c r="AJ88" s="58"/>
      <c r="AK88" s="58"/>
      <c r="AL88" s="58">
        <f t="shared" ref="AL88:AM88" si="135">SUMIFS($C88:$V88,$C$7:$V$7,AL$7)</f>
        <v>-20342</v>
      </c>
      <c r="AM88" s="58">
        <f t="shared" si="135"/>
        <v>12326</v>
      </c>
      <c r="AN88" s="58">
        <f t="shared" si="132"/>
        <v>-295297</v>
      </c>
      <c r="AO88" s="58">
        <f t="shared" si="133"/>
        <v>-35493</v>
      </c>
      <c r="AP88" s="11"/>
      <c r="AQ88" s="58">
        <f t="shared" ref="AQ88:AR88" si="136">SUMIFS($C88:$AG88,$C$5:$AG$5,"&lt;="&amp;AQ$5,$C$5:$AG$5,"&gt;"&amp;EOMONTH(AQ$5,-12))</f>
        <v>-315307</v>
      </c>
      <c r="AR88" s="58">
        <f t="shared" si="136"/>
        <v>-38399</v>
      </c>
    </row>
    <row r="89" spans="1:44" ht="13" hidden="1" outlineLevel="1" x14ac:dyDescent="0.15">
      <c r="A89" s="1" t="s">
        <v>106</v>
      </c>
      <c r="B89" s="5"/>
      <c r="C89" s="37"/>
      <c r="D89" s="37"/>
      <c r="E89" s="37"/>
      <c r="F89" s="37"/>
      <c r="G89" s="37"/>
      <c r="H89" s="37"/>
      <c r="I89" s="37"/>
      <c r="J89" s="37"/>
      <c r="K89" s="37"/>
      <c r="L89" s="37"/>
      <c r="M89" s="37"/>
      <c r="N89" s="37"/>
      <c r="O89" s="37"/>
      <c r="P89" s="37"/>
      <c r="Q89" s="37">
        <v>1625</v>
      </c>
      <c r="R89" s="37">
        <v>3403</v>
      </c>
      <c r="S89" s="37"/>
      <c r="T89" s="37"/>
      <c r="U89" s="37"/>
      <c r="V89" s="37"/>
      <c r="W89" s="37">
        <v>990</v>
      </c>
      <c r="X89" s="37"/>
      <c r="Y89" s="37">
        <v>1403</v>
      </c>
      <c r="Z89" s="37">
        <v>4258</v>
      </c>
      <c r="AA89" s="34">
        <v>0</v>
      </c>
      <c r="AB89" s="37">
        <v>0</v>
      </c>
      <c r="AC89" s="37">
        <v>0</v>
      </c>
      <c r="AD89" s="34">
        <v>0</v>
      </c>
      <c r="AE89" s="37">
        <v>0</v>
      </c>
      <c r="AF89" s="37">
        <v>0</v>
      </c>
      <c r="AG89" s="37">
        <v>0</v>
      </c>
      <c r="AH89" s="58"/>
      <c r="AI89" s="58"/>
      <c r="AJ89" s="58"/>
      <c r="AK89" s="58"/>
      <c r="AL89" s="58">
        <f>SUMIFS($C89:$V89,$C$7:$V$7,AL$7)</f>
        <v>5028</v>
      </c>
      <c r="AM89" s="58"/>
      <c r="AN89" s="58">
        <f t="shared" si="132"/>
        <v>6651</v>
      </c>
      <c r="AO89" s="58">
        <f t="shared" si="133"/>
        <v>0</v>
      </c>
      <c r="AP89" s="11"/>
      <c r="AQ89" s="58">
        <f t="shared" ref="AQ89:AR89" si="137">SUMIFS($C89:$AG89,$C$5:$AG$5,"&lt;="&amp;AQ$5,$C$5:$AG$5,"&gt;"&amp;EOMONTH(AQ$5,-12))</f>
        <v>4258</v>
      </c>
      <c r="AR89" s="58">
        <f t="shared" si="137"/>
        <v>0</v>
      </c>
    </row>
    <row r="90" spans="1:44" ht="13" hidden="1" outlineLevel="1" x14ac:dyDescent="0.15">
      <c r="A90" s="1" t="s">
        <v>41</v>
      </c>
      <c r="B90" s="5"/>
      <c r="C90" s="37"/>
      <c r="D90" s="37"/>
      <c r="E90" s="37"/>
      <c r="F90" s="37"/>
      <c r="G90" s="37"/>
      <c r="H90" s="37"/>
      <c r="I90" s="37"/>
      <c r="J90" s="37"/>
      <c r="K90" s="37"/>
      <c r="L90" s="37"/>
      <c r="M90" s="37"/>
      <c r="N90" s="37"/>
      <c r="O90" s="37"/>
      <c r="P90" s="37"/>
      <c r="Q90" s="37"/>
      <c r="R90" s="37"/>
      <c r="S90" s="37"/>
      <c r="T90" s="37"/>
      <c r="U90" s="37"/>
      <c r="V90" s="37"/>
      <c r="W90" s="37"/>
      <c r="X90" s="37"/>
      <c r="Y90" s="37"/>
      <c r="Z90" s="37"/>
      <c r="AA90" s="34">
        <v>19860</v>
      </c>
      <c r="AB90" s="37">
        <v>45266</v>
      </c>
      <c r="AC90" s="37">
        <v>6000</v>
      </c>
      <c r="AD90" s="37">
        <v>0</v>
      </c>
      <c r="AE90" s="37">
        <v>0</v>
      </c>
      <c r="AF90" s="37">
        <v>35961</v>
      </c>
      <c r="AG90" s="37">
        <v>1619</v>
      </c>
      <c r="AH90" s="58"/>
      <c r="AI90" s="58"/>
      <c r="AJ90" s="58"/>
      <c r="AK90" s="58"/>
      <c r="AL90" s="58"/>
      <c r="AM90" s="58"/>
      <c r="AN90" s="58"/>
      <c r="AO90" s="58">
        <f t="shared" si="133"/>
        <v>71126</v>
      </c>
      <c r="AP90" s="11"/>
      <c r="AQ90" s="58">
        <f t="shared" ref="AQ90:AR90" si="138">SUMIFS($C90:$AG90,$C$5:$AG$5,"&lt;="&amp;AQ$5,$C$5:$AG$5,"&gt;"&amp;EOMONTH(AQ$5,-12))</f>
        <v>71126</v>
      </c>
      <c r="AR90" s="58">
        <f t="shared" si="138"/>
        <v>37580</v>
      </c>
    </row>
    <row r="91" spans="1:44" ht="13" hidden="1" outlineLevel="1" x14ac:dyDescent="0.15">
      <c r="A91" s="1" t="s">
        <v>79</v>
      </c>
      <c r="B91" s="5"/>
      <c r="C91" s="37"/>
      <c r="D91" s="37"/>
      <c r="E91" s="37"/>
      <c r="F91" s="37"/>
      <c r="G91" s="37">
        <v>-38</v>
      </c>
      <c r="H91" s="37">
        <v>169</v>
      </c>
      <c r="I91" s="37">
        <v>-219</v>
      </c>
      <c r="J91" s="37">
        <v>39</v>
      </c>
      <c r="K91" s="37"/>
      <c r="L91" s="37">
        <v>2</v>
      </c>
      <c r="M91" s="37">
        <v>62</v>
      </c>
      <c r="N91" s="37">
        <v>36</v>
      </c>
      <c r="O91" s="37">
        <v>-98</v>
      </c>
      <c r="P91" s="37">
        <v>73</v>
      </c>
      <c r="Q91" s="37">
        <v>806</v>
      </c>
      <c r="R91" s="37">
        <v>-1005</v>
      </c>
      <c r="S91" s="37">
        <v>19</v>
      </c>
      <c r="T91" s="37">
        <v>281</v>
      </c>
      <c r="U91" s="37">
        <v>128</v>
      </c>
      <c r="V91" s="37">
        <v>580</v>
      </c>
      <c r="W91" s="37">
        <v>218</v>
      </c>
      <c r="X91" s="37">
        <v>1481</v>
      </c>
      <c r="Y91" s="37">
        <v>396</v>
      </c>
      <c r="Z91" s="37">
        <v>475</v>
      </c>
      <c r="AA91" s="34">
        <v>615</v>
      </c>
      <c r="AB91" s="37">
        <v>374</v>
      </c>
      <c r="AC91" s="37">
        <v>877</v>
      </c>
      <c r="AD91" s="37">
        <v>767</v>
      </c>
      <c r="AE91" s="37">
        <v>534</v>
      </c>
      <c r="AF91" s="37">
        <v>548</v>
      </c>
      <c r="AG91" s="37">
        <v>-447</v>
      </c>
      <c r="AH91" s="58"/>
      <c r="AI91" s="58">
        <v>270</v>
      </c>
      <c r="AJ91" s="58">
        <f t="shared" ref="AJ91:AM91" si="139">SUMIFS($C91:$V91,$C$7:$V$7,AJ$7)</f>
        <v>-49</v>
      </c>
      <c r="AK91" s="58">
        <f t="shared" si="139"/>
        <v>100</v>
      </c>
      <c r="AL91" s="58">
        <f t="shared" si="139"/>
        <v>-224</v>
      </c>
      <c r="AM91" s="58">
        <f t="shared" si="139"/>
        <v>1008</v>
      </c>
      <c r="AN91" s="58">
        <f>SUMIFS($C91:$Z91,$C$7:$Z$7,AN$7)</f>
        <v>2570</v>
      </c>
      <c r="AO91" s="58">
        <f t="shared" si="133"/>
        <v>2633</v>
      </c>
      <c r="AP91" s="11"/>
      <c r="AQ91" s="58">
        <f t="shared" ref="AQ91:AR91" si="140">SUMIFS($C91:$AG91,$C$5:$AG$5,"&lt;="&amp;AQ$5,$C$5:$AG$5,"&gt;"&amp;EOMONTH(AQ$5,-12))</f>
        <v>2341</v>
      </c>
      <c r="AR91" s="58">
        <f t="shared" si="140"/>
        <v>1402</v>
      </c>
    </row>
    <row r="92" spans="1:44" ht="13" hidden="1" outlineLevel="1" x14ac:dyDescent="0.15">
      <c r="A92" s="1" t="s">
        <v>98</v>
      </c>
      <c r="B92" s="5"/>
      <c r="C92" s="37"/>
      <c r="D92" s="37"/>
      <c r="E92" s="37"/>
      <c r="F92" s="37"/>
      <c r="G92" s="37"/>
      <c r="H92" s="37"/>
      <c r="I92" s="37"/>
      <c r="J92" s="37"/>
      <c r="K92" s="37"/>
      <c r="L92" s="37"/>
      <c r="M92" s="37"/>
      <c r="N92" s="37"/>
      <c r="O92" s="37"/>
      <c r="P92" s="37"/>
      <c r="Q92" s="37"/>
      <c r="R92" s="37"/>
      <c r="S92" s="37"/>
      <c r="T92" s="37"/>
      <c r="U92" s="37"/>
      <c r="V92" s="37"/>
      <c r="W92" s="37"/>
      <c r="X92" s="37"/>
      <c r="Y92" s="37"/>
      <c r="Z92" s="37"/>
      <c r="AA92" s="34"/>
      <c r="AB92" s="34"/>
      <c r="AC92" s="34"/>
      <c r="AD92" s="37"/>
      <c r="AE92" s="37"/>
      <c r="AF92" s="37"/>
      <c r="AG92" s="37"/>
      <c r="AH92" s="58"/>
      <c r="AI92" s="58"/>
      <c r="AJ92" s="58"/>
      <c r="AK92" s="58"/>
      <c r="AL92" s="58"/>
      <c r="AM92" s="58"/>
      <c r="AN92" s="58"/>
      <c r="AO92" s="58"/>
      <c r="AP92" s="11"/>
      <c r="AQ92" s="58"/>
      <c r="AR92" s="58"/>
    </row>
    <row r="93" spans="1:44" ht="13" hidden="1" outlineLevel="1" x14ac:dyDescent="0.15">
      <c r="A93" s="1" t="s">
        <v>99</v>
      </c>
      <c r="B93" s="5"/>
      <c r="C93" s="37"/>
      <c r="D93" s="37"/>
      <c r="E93" s="37"/>
      <c r="F93" s="37"/>
      <c r="G93" s="37"/>
      <c r="H93" s="37"/>
      <c r="I93" s="37"/>
      <c r="J93" s="37"/>
      <c r="K93" s="37"/>
      <c r="L93" s="37"/>
      <c r="M93" s="37"/>
      <c r="N93" s="37"/>
      <c r="O93" s="37"/>
      <c r="P93" s="37"/>
      <c r="Q93" s="37"/>
      <c r="R93" s="37"/>
      <c r="S93" s="37"/>
      <c r="T93" s="37"/>
      <c r="U93" s="37"/>
      <c r="V93" s="37">
        <v>-373445</v>
      </c>
      <c r="W93" s="37"/>
      <c r="X93" s="37"/>
      <c r="Y93" s="37"/>
      <c r="Z93" s="37"/>
      <c r="AA93" s="34"/>
      <c r="AB93" s="34"/>
      <c r="AC93" s="34"/>
      <c r="AD93" s="37"/>
      <c r="AE93" s="37"/>
      <c r="AF93" s="37"/>
      <c r="AG93" s="37"/>
      <c r="AH93" s="58"/>
      <c r="AI93" s="58"/>
      <c r="AJ93" s="58"/>
      <c r="AK93" s="58"/>
      <c r="AL93" s="58"/>
      <c r="AM93" s="58">
        <f>SUMIFS($C93:$V93,$C$7:$V$7,AM$7)</f>
        <v>-373445</v>
      </c>
      <c r="AN93" s="58"/>
      <c r="AO93" s="58"/>
      <c r="AP93" s="11"/>
      <c r="AQ93" s="58"/>
      <c r="AR93" s="58"/>
    </row>
    <row r="94" spans="1:44" ht="13" hidden="1" outlineLevel="1" x14ac:dyDescent="0.15">
      <c r="A94" s="1" t="s">
        <v>100</v>
      </c>
      <c r="B94" s="5"/>
      <c r="C94" s="37"/>
      <c r="D94" s="37"/>
      <c r="E94" s="37"/>
      <c r="F94" s="37"/>
      <c r="G94" s="37"/>
      <c r="H94" s="37"/>
      <c r="I94" s="37"/>
      <c r="J94" s="37"/>
      <c r="K94" s="37"/>
      <c r="L94" s="37"/>
      <c r="M94" s="37"/>
      <c r="N94" s="37"/>
      <c r="O94" s="37"/>
      <c r="P94" s="37">
        <v>2440</v>
      </c>
      <c r="Q94" s="37">
        <v>5892</v>
      </c>
      <c r="R94" s="37">
        <v>4521</v>
      </c>
      <c r="S94" s="37">
        <v>3456</v>
      </c>
      <c r="T94" s="37">
        <v>1849</v>
      </c>
      <c r="U94" s="37">
        <v>1224</v>
      </c>
      <c r="V94" s="37">
        <v>928</v>
      </c>
      <c r="W94" s="37">
        <v>657</v>
      </c>
      <c r="X94" s="37">
        <v>302</v>
      </c>
      <c r="Y94" s="37">
        <v>281</v>
      </c>
      <c r="Z94" s="37">
        <v>257</v>
      </c>
      <c r="AA94" s="34">
        <v>252</v>
      </c>
      <c r="AB94" s="37">
        <v>195</v>
      </c>
      <c r="AC94" s="37">
        <v>159</v>
      </c>
      <c r="AD94" s="37">
        <v>138</v>
      </c>
      <c r="AE94" s="37">
        <v>118</v>
      </c>
      <c r="AF94" s="37">
        <v>103</v>
      </c>
      <c r="AG94" s="37">
        <v>88</v>
      </c>
      <c r="AH94" s="58"/>
      <c r="AI94" s="58"/>
      <c r="AJ94" s="58"/>
      <c r="AK94" s="58"/>
      <c r="AL94" s="58">
        <f t="shared" ref="AL94:AM94" si="141">SUMIFS($C94:$V94,$C$7:$V$7,AL$7)</f>
        <v>12853</v>
      </c>
      <c r="AM94" s="58">
        <f t="shared" si="141"/>
        <v>7457</v>
      </c>
      <c r="AN94" s="58">
        <f t="shared" ref="AN94:AN95" si="142">SUMIFS($C94:$Z94,$C$7:$Z$7,AN$7)</f>
        <v>1497</v>
      </c>
      <c r="AO94" s="58">
        <f t="shared" ref="AO94:AO95" si="143">SUMIFS($C94:$AD94,$C$7:$AD$7,AO$7)</f>
        <v>744</v>
      </c>
      <c r="AP94" s="11"/>
      <c r="AQ94" s="58">
        <f t="shared" ref="AQ94:AR94" si="144">SUMIFS($C94:$AG94,$C$5:$AG$5,"&lt;="&amp;AQ$5,$C$5:$AG$5,"&gt;"&amp;EOMONTH(AQ$5,-12))</f>
        <v>863</v>
      </c>
      <c r="AR94" s="58">
        <f t="shared" si="144"/>
        <v>447</v>
      </c>
    </row>
    <row r="95" spans="1:44" ht="13" hidden="1" outlineLevel="1" x14ac:dyDescent="0.15">
      <c r="A95" s="1" t="s">
        <v>107</v>
      </c>
      <c r="B95" s="5"/>
      <c r="C95" s="37"/>
      <c r="D95" s="37"/>
      <c r="E95" s="37"/>
      <c r="F95" s="37"/>
      <c r="G95" s="37"/>
      <c r="H95" s="37"/>
      <c r="I95" s="37"/>
      <c r="J95" s="37"/>
      <c r="K95" s="37"/>
      <c r="L95" s="37"/>
      <c r="M95" s="37"/>
      <c r="N95" s="37"/>
      <c r="O95" s="37"/>
      <c r="P95" s="37">
        <v>-354</v>
      </c>
      <c r="Q95" s="37">
        <v>-927</v>
      </c>
      <c r="R95" s="37">
        <v>-761</v>
      </c>
      <c r="S95" s="37">
        <v>-577</v>
      </c>
      <c r="T95" s="37">
        <v>-365</v>
      </c>
      <c r="U95" s="37">
        <v>-238</v>
      </c>
      <c r="V95" s="37">
        <v>-189</v>
      </c>
      <c r="W95" s="37">
        <v>-144</v>
      </c>
      <c r="X95" s="37">
        <v>-92</v>
      </c>
      <c r="Y95" s="37">
        <v>-71</v>
      </c>
      <c r="Z95" s="37">
        <v>-68</v>
      </c>
      <c r="AA95" s="34">
        <v>-64</v>
      </c>
      <c r="AB95" s="37">
        <v>-60</v>
      </c>
      <c r="AC95" s="37">
        <v>-55</v>
      </c>
      <c r="AD95" s="37">
        <v>-51</v>
      </c>
      <c r="AE95" s="37">
        <v>-46</v>
      </c>
      <c r="AF95" s="37">
        <v>-41</v>
      </c>
      <c r="AG95" s="37">
        <v>-35</v>
      </c>
      <c r="AH95" s="58"/>
      <c r="AI95" s="58"/>
      <c r="AJ95" s="58"/>
      <c r="AK95" s="58"/>
      <c r="AL95" s="58">
        <f t="shared" ref="AL95:AM95" si="145">SUMIFS($C95:$V95,$C$7:$V$7,AL$7)</f>
        <v>-2042</v>
      </c>
      <c r="AM95" s="58">
        <f t="shared" si="145"/>
        <v>-1369</v>
      </c>
      <c r="AN95" s="58">
        <f t="shared" si="142"/>
        <v>-375</v>
      </c>
      <c r="AO95" s="58">
        <f t="shared" si="143"/>
        <v>-230</v>
      </c>
      <c r="AP95" s="11"/>
      <c r="AQ95" s="58">
        <f t="shared" ref="AQ95:AR95" si="146">SUMIFS($C95:$AG95,$C$5:$AG$5,"&lt;="&amp;AQ$5,$C$5:$AG$5,"&gt;"&amp;EOMONTH(AQ$5,-12))</f>
        <v>-247</v>
      </c>
      <c r="AR95" s="58">
        <f t="shared" si="146"/>
        <v>-173</v>
      </c>
    </row>
    <row r="96" spans="1:44" ht="13" hidden="1" outlineLevel="1" x14ac:dyDescent="0.15">
      <c r="A96" s="1" t="s">
        <v>108</v>
      </c>
      <c r="B96" s="5"/>
      <c r="C96" s="37"/>
      <c r="D96" s="37"/>
      <c r="E96" s="37"/>
      <c r="F96" s="37"/>
      <c r="G96" s="37"/>
      <c r="H96" s="37"/>
      <c r="I96" s="37"/>
      <c r="J96" s="37"/>
      <c r="K96" s="37"/>
      <c r="L96" s="37"/>
      <c r="M96" s="37"/>
      <c r="N96" s="37"/>
      <c r="O96" s="37"/>
      <c r="P96" s="37"/>
      <c r="Q96" s="37"/>
      <c r="R96" s="37"/>
      <c r="S96" s="37"/>
      <c r="T96" s="37"/>
      <c r="U96" s="37"/>
      <c r="V96" s="37"/>
      <c r="W96" s="37"/>
      <c r="X96" s="37"/>
      <c r="Y96" s="37"/>
      <c r="Z96" s="37"/>
      <c r="AA96" s="34"/>
      <c r="AB96" s="37"/>
      <c r="AC96" s="37"/>
      <c r="AD96" s="37"/>
      <c r="AE96" s="37">
        <v>-38326</v>
      </c>
      <c r="AF96" s="37">
        <v>-57734</v>
      </c>
      <c r="AG96" s="37">
        <v>-65940.37</v>
      </c>
      <c r="AH96" s="58"/>
      <c r="AI96" s="58"/>
      <c r="AJ96" s="58"/>
      <c r="AK96" s="58"/>
      <c r="AL96" s="58"/>
      <c r="AM96" s="58"/>
      <c r="AN96" s="58"/>
      <c r="AO96" s="58"/>
      <c r="AP96" s="11"/>
      <c r="AQ96" s="58">
        <f t="shared" ref="AQ96:AR96" si="147">SUMIFS($C96:$AG96,$C$5:$AG$5,"&lt;="&amp;AQ$5,$C$5:$AG$5,"&gt;"&amp;EOMONTH(AQ$5,-12))</f>
        <v>0</v>
      </c>
      <c r="AR96" s="58">
        <f t="shared" si="147"/>
        <v>-162000.37</v>
      </c>
    </row>
    <row r="97" spans="1:44" ht="13" hidden="1" outlineLevel="1" x14ac:dyDescent="0.15">
      <c r="A97" s="87" t="s">
        <v>109</v>
      </c>
      <c r="B97" s="5"/>
      <c r="C97" s="31">
        <f t="shared" ref="C97:N97" si="148">SUM(C80:C95)</f>
        <v>-47978</v>
      </c>
      <c r="D97" s="31">
        <f t="shared" si="148"/>
        <v>-29620</v>
      </c>
      <c r="E97" s="31">
        <f t="shared" si="148"/>
        <v>-53930</v>
      </c>
      <c r="F97" s="31">
        <f t="shared" si="148"/>
        <v>-48289</v>
      </c>
      <c r="G97" s="31">
        <f t="shared" si="148"/>
        <v>-15110</v>
      </c>
      <c r="H97" s="31">
        <f t="shared" si="148"/>
        <v>5685</v>
      </c>
      <c r="I97" s="31">
        <f t="shared" si="148"/>
        <v>3677</v>
      </c>
      <c r="J97" s="31">
        <f t="shared" si="148"/>
        <v>20766</v>
      </c>
      <c r="K97" s="31">
        <f t="shared" si="148"/>
        <v>20091</v>
      </c>
      <c r="L97" s="31">
        <f t="shared" si="148"/>
        <v>29797</v>
      </c>
      <c r="M97" s="31">
        <f t="shared" si="148"/>
        <v>30093</v>
      </c>
      <c r="N97" s="31">
        <f t="shared" si="148"/>
        <v>34980</v>
      </c>
      <c r="O97" s="31">
        <f t="shared" ref="O97:AG97" si="149">SUM(O80:O96)</f>
        <v>29008</v>
      </c>
      <c r="P97" s="31">
        <f t="shared" si="149"/>
        <v>62381</v>
      </c>
      <c r="Q97" s="31">
        <f t="shared" si="149"/>
        <v>65400</v>
      </c>
      <c r="R97" s="31">
        <f t="shared" si="149"/>
        <v>67579</v>
      </c>
      <c r="S97" s="31">
        <f t="shared" si="149"/>
        <v>53799</v>
      </c>
      <c r="T97" s="31">
        <f t="shared" si="149"/>
        <v>99149</v>
      </c>
      <c r="U97" s="31">
        <f t="shared" si="149"/>
        <v>120723</v>
      </c>
      <c r="V97" s="31">
        <f t="shared" si="149"/>
        <v>109493</v>
      </c>
      <c r="W97" s="31">
        <f t="shared" si="149"/>
        <v>-8663</v>
      </c>
      <c r="X97" s="31">
        <f t="shared" si="149"/>
        <v>89165</v>
      </c>
      <c r="Y97" s="31">
        <f t="shared" si="149"/>
        <v>172024</v>
      </c>
      <c r="Z97" s="31">
        <f t="shared" si="149"/>
        <v>167825</v>
      </c>
      <c r="AA97" s="31">
        <f t="shared" si="149"/>
        <v>215936</v>
      </c>
      <c r="AB97" s="31">
        <f t="shared" si="149"/>
        <v>344905</v>
      </c>
      <c r="AC97" s="31">
        <f t="shared" si="149"/>
        <v>190268</v>
      </c>
      <c r="AD97" s="31">
        <f t="shared" si="149"/>
        <v>140357</v>
      </c>
      <c r="AE97" s="31">
        <f t="shared" si="149"/>
        <v>102454</v>
      </c>
      <c r="AF97" s="31">
        <f t="shared" si="149"/>
        <v>109494</v>
      </c>
      <c r="AG97" s="31">
        <f t="shared" si="149"/>
        <v>263173.63</v>
      </c>
      <c r="AH97" s="31"/>
      <c r="AI97" s="31">
        <f>SUM(AI80:AI95)</f>
        <v>-66597</v>
      </c>
      <c r="AJ97" s="31">
        <f t="shared" ref="AJ97:AM97" si="150">SUMIFS($C97:$V97,$C$7:$V$7,AJ$7)</f>
        <v>15018</v>
      </c>
      <c r="AK97" s="31">
        <f t="shared" si="150"/>
        <v>114961</v>
      </c>
      <c r="AL97" s="31">
        <f t="shared" si="150"/>
        <v>224368</v>
      </c>
      <c r="AM97" s="31">
        <f t="shared" si="150"/>
        <v>383164</v>
      </c>
      <c r="AN97" s="31">
        <f>SUMIFS($C97:$Z97,$C$7:$Z$7,AN$7)</f>
        <v>420351</v>
      </c>
      <c r="AO97" s="31">
        <f t="shared" ref="AO97:AO99" si="151">SUMIFS($C97:$AD97,$C$7:$AD$7,AO$7)</f>
        <v>891466</v>
      </c>
      <c r="AP97" s="21"/>
      <c r="AQ97" s="31">
        <f t="shared" ref="AQ97:AR97" si="152">SUMIFS($C97:$AG97,$C$5:$AG$5,"&lt;="&amp;AQ$5,$C$5:$AG$5,"&gt;"&amp;EOMONTH(AQ$5,-12))</f>
        <v>918934</v>
      </c>
      <c r="AR97" s="31">
        <f t="shared" si="152"/>
        <v>615478.63</v>
      </c>
    </row>
    <row r="98" spans="1:44" ht="13" hidden="1" outlineLevel="1" x14ac:dyDescent="0.15">
      <c r="A98" s="1" t="s">
        <v>110</v>
      </c>
      <c r="B98" s="5"/>
      <c r="C98" s="5"/>
      <c r="D98" s="5"/>
      <c r="E98" s="5"/>
      <c r="F98" s="5"/>
      <c r="G98" s="5"/>
      <c r="H98" s="5"/>
      <c r="I98" s="5"/>
      <c r="J98" s="5"/>
      <c r="K98" s="5"/>
      <c r="L98" s="5"/>
      <c r="M98" s="5"/>
      <c r="N98" s="5"/>
      <c r="O98" s="5"/>
      <c r="P98" s="5"/>
      <c r="Q98" s="5"/>
      <c r="R98" s="37">
        <v>1292</v>
      </c>
      <c r="S98" s="29">
        <v>1277</v>
      </c>
      <c r="T98" s="29">
        <v>1277</v>
      </c>
      <c r="U98" s="29">
        <v>1277</v>
      </c>
      <c r="V98" s="29">
        <v>1277</v>
      </c>
      <c r="W98" s="29">
        <v>0</v>
      </c>
      <c r="X98" s="29">
        <v>1565</v>
      </c>
      <c r="Y98" s="29">
        <v>1544</v>
      </c>
      <c r="Z98" s="29">
        <v>1596</v>
      </c>
      <c r="AA98" s="29">
        <v>1728</v>
      </c>
      <c r="AB98" s="29">
        <v>1611</v>
      </c>
      <c r="AC98" s="29">
        <v>1494</v>
      </c>
      <c r="AD98" s="29">
        <v>1266</v>
      </c>
      <c r="AE98" s="29">
        <v>1241</v>
      </c>
      <c r="AF98" s="29">
        <v>1247</v>
      </c>
      <c r="AG98" s="29">
        <v>1263</v>
      </c>
      <c r="AH98" s="30"/>
      <c r="AI98" s="30"/>
      <c r="AJ98" s="30"/>
      <c r="AK98" s="30"/>
      <c r="AL98" s="30">
        <f t="shared" ref="AL98:AM98" si="153">SUMIFS($C98:$V98,$C$7:$V$7,AL$7)</f>
        <v>1292</v>
      </c>
      <c r="AM98" s="30">
        <f t="shared" si="153"/>
        <v>5108</v>
      </c>
      <c r="AN98" s="30">
        <v>6078</v>
      </c>
      <c r="AO98" s="58">
        <f t="shared" si="151"/>
        <v>6099</v>
      </c>
      <c r="AP98" s="11"/>
      <c r="AQ98" s="58">
        <f t="shared" ref="AQ98:AR98" si="154">SUMIFS($C98:$AG98,$C$5:$AG$5,"&lt;="&amp;AQ$5,$C$5:$AG$5,"&gt;"&amp;EOMONTH(AQ$5,-12))</f>
        <v>6429</v>
      </c>
      <c r="AR98" s="58">
        <f t="shared" si="154"/>
        <v>5017</v>
      </c>
    </row>
    <row r="99" spans="1:44" ht="13" hidden="1" outlineLevel="1" x14ac:dyDescent="0.15">
      <c r="A99" s="87" t="s">
        <v>111</v>
      </c>
      <c r="B99" s="5"/>
      <c r="C99" s="31">
        <f t="shared" ref="C99:AG99" si="155">C97+C98</f>
        <v>-47978</v>
      </c>
      <c r="D99" s="31">
        <f t="shared" si="155"/>
        <v>-29620</v>
      </c>
      <c r="E99" s="31">
        <f t="shared" si="155"/>
        <v>-53930</v>
      </c>
      <c r="F99" s="31">
        <f t="shared" si="155"/>
        <v>-48289</v>
      </c>
      <c r="G99" s="31">
        <f t="shared" si="155"/>
        <v>-15110</v>
      </c>
      <c r="H99" s="31">
        <f t="shared" si="155"/>
        <v>5685</v>
      </c>
      <c r="I99" s="31">
        <f t="shared" si="155"/>
        <v>3677</v>
      </c>
      <c r="J99" s="31">
        <f t="shared" si="155"/>
        <v>20766</v>
      </c>
      <c r="K99" s="31">
        <f t="shared" si="155"/>
        <v>20091</v>
      </c>
      <c r="L99" s="31">
        <f t="shared" si="155"/>
        <v>29797</v>
      </c>
      <c r="M99" s="31">
        <f t="shared" si="155"/>
        <v>30093</v>
      </c>
      <c r="N99" s="31">
        <f t="shared" si="155"/>
        <v>34980</v>
      </c>
      <c r="O99" s="31">
        <f t="shared" si="155"/>
        <v>29008</v>
      </c>
      <c r="P99" s="31">
        <f t="shared" si="155"/>
        <v>62381</v>
      </c>
      <c r="Q99" s="31">
        <f t="shared" si="155"/>
        <v>65400</v>
      </c>
      <c r="R99" s="31">
        <f t="shared" si="155"/>
        <v>68871</v>
      </c>
      <c r="S99" s="31">
        <f t="shared" si="155"/>
        <v>55076</v>
      </c>
      <c r="T99" s="31">
        <f t="shared" si="155"/>
        <v>100426</v>
      </c>
      <c r="U99" s="31">
        <f t="shared" si="155"/>
        <v>122000</v>
      </c>
      <c r="V99" s="31">
        <f t="shared" si="155"/>
        <v>110770</v>
      </c>
      <c r="W99" s="31">
        <f t="shared" si="155"/>
        <v>-8663</v>
      </c>
      <c r="X99" s="31">
        <f t="shared" si="155"/>
        <v>90730</v>
      </c>
      <c r="Y99" s="31">
        <f t="shared" si="155"/>
        <v>173568</v>
      </c>
      <c r="Z99" s="31">
        <f t="shared" si="155"/>
        <v>169421</v>
      </c>
      <c r="AA99" s="31">
        <f t="shared" si="155"/>
        <v>217664</v>
      </c>
      <c r="AB99" s="31">
        <f t="shared" si="155"/>
        <v>346516</v>
      </c>
      <c r="AC99" s="31">
        <f t="shared" si="155"/>
        <v>191762</v>
      </c>
      <c r="AD99" s="31">
        <f t="shared" si="155"/>
        <v>141623</v>
      </c>
      <c r="AE99" s="31">
        <f t="shared" si="155"/>
        <v>103695</v>
      </c>
      <c r="AF99" s="31">
        <f t="shared" si="155"/>
        <v>110741</v>
      </c>
      <c r="AG99" s="31">
        <f t="shared" si="155"/>
        <v>264436.63</v>
      </c>
      <c r="AH99" s="31"/>
      <c r="AI99" s="31">
        <f>AI97</f>
        <v>-66597</v>
      </c>
      <c r="AJ99" s="31">
        <f t="shared" ref="AJ99:AM99" si="156">SUMIFS($C99:$V99,$C$7:$V$7,AJ$7)</f>
        <v>15018</v>
      </c>
      <c r="AK99" s="31">
        <f t="shared" si="156"/>
        <v>114961</v>
      </c>
      <c r="AL99" s="31">
        <f t="shared" si="156"/>
        <v>225660</v>
      </c>
      <c r="AM99" s="31">
        <f t="shared" si="156"/>
        <v>388272</v>
      </c>
      <c r="AN99" s="31">
        <f>SUM(AN97:AN98)</f>
        <v>426429</v>
      </c>
      <c r="AO99" s="31">
        <f t="shared" si="151"/>
        <v>897565</v>
      </c>
      <c r="AP99" s="21"/>
      <c r="AQ99" s="31">
        <f t="shared" ref="AQ99:AR99" si="157">SUMIFS($C99:$AG99,$C$5:$AG$5,"&lt;="&amp;AQ$5,$C$5:$AG$5,"&gt;"&amp;EOMONTH(AQ$5,-12))</f>
        <v>925363</v>
      </c>
      <c r="AR99" s="31">
        <f t="shared" si="157"/>
        <v>620495.63</v>
      </c>
    </row>
    <row r="100" spans="1:44" ht="13" hidden="1" outlineLevel="1" x14ac:dyDescent="0.15">
      <c r="A100" s="1"/>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8"/>
      <c r="AI100" s="58"/>
      <c r="AJ100" s="58"/>
      <c r="AK100" s="58"/>
      <c r="AL100" s="58"/>
      <c r="AM100" s="58"/>
      <c r="AN100" s="58"/>
      <c r="AO100" s="58"/>
      <c r="AP100" s="11"/>
      <c r="AQ100" s="11"/>
      <c r="AR100" s="11"/>
    </row>
    <row r="101" spans="1:44" ht="13" hidden="1" outlineLevel="1" x14ac:dyDescent="0.15">
      <c r="A101" s="87" t="s">
        <v>112</v>
      </c>
      <c r="B101" s="5"/>
      <c r="C101" s="5"/>
      <c r="D101" s="5"/>
      <c r="E101" s="5"/>
      <c r="F101" s="5"/>
      <c r="G101" s="5"/>
      <c r="H101" s="5"/>
      <c r="I101" s="5"/>
      <c r="J101" s="5"/>
      <c r="K101" s="5"/>
      <c r="L101" s="5"/>
      <c r="M101" s="5"/>
      <c r="N101" s="5"/>
      <c r="O101" s="5"/>
      <c r="P101" s="5"/>
      <c r="Q101" s="5"/>
      <c r="S101" s="5"/>
      <c r="T101" s="5"/>
      <c r="U101" s="5"/>
      <c r="V101" s="5"/>
      <c r="W101" s="5"/>
      <c r="X101" s="5"/>
      <c r="Y101" s="5"/>
      <c r="Z101" s="5"/>
      <c r="AA101" s="5"/>
      <c r="AB101" s="5"/>
      <c r="AC101" s="5"/>
      <c r="AD101" s="5"/>
      <c r="AE101" s="5"/>
      <c r="AF101" s="5"/>
      <c r="AG101" s="5"/>
      <c r="AH101" s="58"/>
      <c r="AI101" s="58"/>
      <c r="AJ101" s="58"/>
      <c r="AK101" s="58"/>
      <c r="AL101" s="58"/>
      <c r="AM101" s="58"/>
      <c r="AN101" s="58"/>
      <c r="AO101" s="58"/>
      <c r="AP101" s="11"/>
      <c r="AQ101" s="11"/>
      <c r="AR101" s="11"/>
    </row>
    <row r="102" spans="1:44" ht="13" hidden="1" outlineLevel="1" x14ac:dyDescent="0.15">
      <c r="A102" s="1" t="s">
        <v>113</v>
      </c>
      <c r="B102" s="5"/>
      <c r="C102" s="42">
        <v>-0.33</v>
      </c>
      <c r="D102" s="42">
        <v>-0.2</v>
      </c>
      <c r="E102" s="42">
        <v>-0.35</v>
      </c>
      <c r="F102" s="42">
        <v>-0.21</v>
      </c>
      <c r="G102" s="42">
        <v>-0.05</v>
      </c>
      <c r="H102" s="42">
        <v>0.02</v>
      </c>
      <c r="I102" s="42">
        <v>0.01</v>
      </c>
      <c r="J102" s="42">
        <f>J$97/J$106</f>
        <v>5.8275313391872439E-2</v>
      </c>
      <c r="K102" s="42">
        <v>0.05</v>
      </c>
      <c r="L102" s="42">
        <v>0.08</v>
      </c>
      <c r="M102" s="42">
        <v>0.08</v>
      </c>
      <c r="N102" s="42">
        <v>0.09</v>
      </c>
      <c r="O102" s="42">
        <v>7.0000000000000007E-2</v>
      </c>
      <c r="P102" s="42">
        <v>0.15</v>
      </c>
      <c r="Q102" s="42">
        <v>0.16</v>
      </c>
      <c r="R102" s="42">
        <v>0.16</v>
      </c>
      <c r="S102" s="42">
        <v>0.13</v>
      </c>
      <c r="T102" s="42">
        <v>0.23</v>
      </c>
      <c r="U102" s="42">
        <v>0.28000000000000003</v>
      </c>
      <c r="V102" s="42">
        <v>0.25</v>
      </c>
      <c r="W102" s="42">
        <v>-0.02</v>
      </c>
      <c r="X102" s="42">
        <v>0.2</v>
      </c>
      <c r="Y102" s="42">
        <v>0.39</v>
      </c>
      <c r="Z102" s="42">
        <v>0.37</v>
      </c>
      <c r="AA102" s="42">
        <v>0.47</v>
      </c>
      <c r="AB102" s="42">
        <v>0.76</v>
      </c>
      <c r="AC102" s="42">
        <v>0.41</v>
      </c>
      <c r="AD102" s="42">
        <v>0.303433918047743</v>
      </c>
      <c r="AE102" s="42">
        <v>0.189226776990775</v>
      </c>
      <c r="AF102" s="42">
        <v>0.18834437086092701</v>
      </c>
      <c r="AG102" s="43">
        <v>0.44404662275255102</v>
      </c>
      <c r="AH102" s="42"/>
      <c r="AI102" s="42">
        <v>-1.0900000000000001</v>
      </c>
      <c r="AJ102" s="42">
        <v>0.04</v>
      </c>
      <c r="AK102" s="42">
        <v>0.3</v>
      </c>
      <c r="AL102" s="42">
        <v>0.54</v>
      </c>
      <c r="AM102" s="42">
        <v>0.89</v>
      </c>
      <c r="AN102" s="42">
        <v>0.95</v>
      </c>
      <c r="AO102" s="45">
        <v>1.9445981083345001</v>
      </c>
      <c r="AP102" s="11"/>
      <c r="AQ102" s="42"/>
      <c r="AR102" s="42"/>
    </row>
    <row r="103" spans="1:44" ht="13" hidden="1" outlineLevel="1" x14ac:dyDescent="0.15">
      <c r="A103" s="1" t="s">
        <v>114</v>
      </c>
      <c r="B103" s="5"/>
      <c r="C103" s="42"/>
      <c r="D103" s="42"/>
      <c r="E103" s="42"/>
      <c r="F103" s="42"/>
      <c r="G103" s="42">
        <v>-0.05</v>
      </c>
      <c r="H103" s="42">
        <v>0.02</v>
      </c>
      <c r="I103" s="42">
        <v>0.01</v>
      </c>
      <c r="J103" s="42">
        <f>J$99/J$107</f>
        <v>5.428579644525542E-2</v>
      </c>
      <c r="K103" s="42">
        <v>0.05</v>
      </c>
      <c r="L103" s="42">
        <v>7.0000000000000007E-2</v>
      </c>
      <c r="M103" s="42">
        <v>7.0000000000000007E-2</v>
      </c>
      <c r="N103" s="42">
        <v>0.08</v>
      </c>
      <c r="O103" s="42">
        <v>0.06</v>
      </c>
      <c r="P103" s="42">
        <v>0.13</v>
      </c>
      <c r="Q103" s="42">
        <v>0.13</v>
      </c>
      <c r="R103" s="42">
        <v>0.14000000000000001</v>
      </c>
      <c r="S103" s="42">
        <v>0.11</v>
      </c>
      <c r="T103" s="42">
        <v>0.21</v>
      </c>
      <c r="U103" s="42">
        <v>0.25</v>
      </c>
      <c r="V103" s="42">
        <v>0.23</v>
      </c>
      <c r="W103" s="42">
        <v>-0.02</v>
      </c>
      <c r="X103" s="42">
        <v>0.18</v>
      </c>
      <c r="Y103" s="42">
        <v>0.34</v>
      </c>
      <c r="Z103" s="42">
        <v>0.32</v>
      </c>
      <c r="AA103" s="42">
        <v>0.41</v>
      </c>
      <c r="AB103" s="42">
        <v>0.66</v>
      </c>
      <c r="AC103" s="42">
        <v>0.37</v>
      </c>
      <c r="AD103" s="42">
        <v>0.27070220139190199</v>
      </c>
      <c r="AE103" s="42">
        <v>0.177726702453672</v>
      </c>
      <c r="AF103" s="42">
        <v>0.178824490692297</v>
      </c>
      <c r="AG103" s="43">
        <v>0.42447517873940199</v>
      </c>
      <c r="AH103" s="42"/>
      <c r="AI103" s="42"/>
      <c r="AJ103" s="42">
        <v>0.03</v>
      </c>
      <c r="AK103" s="42">
        <v>0.27</v>
      </c>
      <c r="AL103" s="42">
        <v>0.46</v>
      </c>
      <c r="AM103" s="42">
        <v>0.8</v>
      </c>
      <c r="AN103" s="42">
        <v>0.84</v>
      </c>
      <c r="AO103" s="45">
        <v>1.70728993294974</v>
      </c>
      <c r="AP103" s="11"/>
      <c r="AQ103" s="42"/>
      <c r="AR103" s="42"/>
    </row>
    <row r="104" spans="1:44" ht="13" hidden="1" outlineLevel="1" x14ac:dyDescent="0.15">
      <c r="A104" s="1"/>
      <c r="B104" s="5"/>
      <c r="C104" s="5"/>
      <c r="D104" s="5"/>
      <c r="E104" s="5"/>
      <c r="F104" s="5"/>
      <c r="G104" s="5"/>
      <c r="H104" s="5"/>
      <c r="I104" s="5"/>
      <c r="J104" s="5"/>
      <c r="K104" s="5"/>
      <c r="L104" s="5"/>
      <c r="M104" s="5"/>
      <c r="N104" s="5"/>
      <c r="O104" s="5"/>
      <c r="P104" s="5"/>
      <c r="Q104" s="5"/>
      <c r="R104" s="11"/>
      <c r="S104" s="5"/>
      <c r="T104" s="5"/>
      <c r="U104" s="5"/>
      <c r="V104" s="5"/>
      <c r="W104" s="5"/>
      <c r="X104" s="5"/>
      <c r="Y104" s="5"/>
      <c r="Z104" s="5"/>
      <c r="AA104" s="5"/>
      <c r="AB104" s="5"/>
      <c r="AC104" s="5"/>
      <c r="AD104" s="5"/>
      <c r="AE104" s="5"/>
      <c r="AF104" s="5"/>
      <c r="AG104" s="5"/>
      <c r="AH104" s="5"/>
      <c r="AI104" s="5"/>
      <c r="AJ104" s="5"/>
      <c r="AK104" s="5"/>
      <c r="AL104" s="5"/>
      <c r="AM104" s="5"/>
      <c r="AN104" s="5"/>
      <c r="AO104" s="5"/>
      <c r="AP104" s="8"/>
      <c r="AQ104" s="8"/>
      <c r="AR104" s="8"/>
    </row>
    <row r="105" spans="1:44" ht="13" hidden="1" outlineLevel="1" x14ac:dyDescent="0.15">
      <c r="A105" s="87" t="s">
        <v>115</v>
      </c>
      <c r="B105" s="5"/>
      <c r="C105" s="5"/>
      <c r="D105" s="5"/>
      <c r="E105" s="5"/>
      <c r="F105" s="5"/>
      <c r="G105" s="5"/>
      <c r="H105" s="5"/>
      <c r="I105" s="5"/>
      <c r="J105" s="5"/>
      <c r="K105" s="5"/>
      <c r="L105" s="5"/>
      <c r="M105" s="5"/>
      <c r="N105" s="5"/>
      <c r="O105" s="5"/>
      <c r="P105" s="5"/>
      <c r="Q105" s="5"/>
      <c r="R105" s="11"/>
      <c r="S105" s="5"/>
      <c r="T105" s="5"/>
      <c r="U105" s="5"/>
      <c r="V105" s="5"/>
      <c r="W105" s="5"/>
      <c r="X105" s="5"/>
      <c r="Y105" s="5"/>
      <c r="Z105" s="5"/>
      <c r="AA105" s="5"/>
      <c r="AB105" s="5"/>
      <c r="AC105" s="5"/>
      <c r="AD105" s="5"/>
      <c r="AE105" s="5"/>
      <c r="AF105" s="5"/>
      <c r="AG105" s="5"/>
      <c r="AH105" s="5"/>
      <c r="AI105" s="5"/>
      <c r="AJ105" s="5"/>
      <c r="AK105" s="5"/>
      <c r="AL105" s="5"/>
      <c r="AM105" s="5"/>
      <c r="AN105" s="5"/>
      <c r="AO105" s="5"/>
      <c r="AP105" s="8"/>
      <c r="AQ105" s="8"/>
      <c r="AR105" s="8"/>
    </row>
    <row r="106" spans="1:44" ht="13" hidden="1" outlineLevel="1" x14ac:dyDescent="0.15">
      <c r="A106" s="1" t="s">
        <v>113</v>
      </c>
      <c r="B106" s="5"/>
      <c r="C106" s="37">
        <v>145069</v>
      </c>
      <c r="D106" s="37">
        <v>149253</v>
      </c>
      <c r="E106" s="37">
        <v>152334</v>
      </c>
      <c r="F106" s="37">
        <v>234548</v>
      </c>
      <c r="G106" s="37">
        <v>331324</v>
      </c>
      <c r="H106" s="37">
        <v>334488</v>
      </c>
      <c r="I106" s="37">
        <v>343893</v>
      </c>
      <c r="J106" s="37">
        <v>356343</v>
      </c>
      <c r="K106" s="37">
        <v>366737</v>
      </c>
      <c r="L106" s="37">
        <v>376357</v>
      </c>
      <c r="M106" s="37">
        <v>383951</v>
      </c>
      <c r="N106" s="37">
        <v>390030</v>
      </c>
      <c r="O106" s="37">
        <v>395948</v>
      </c>
      <c r="P106" s="37">
        <v>403301</v>
      </c>
      <c r="Q106" s="37">
        <v>409690</v>
      </c>
      <c r="R106" s="37">
        <v>413984</v>
      </c>
      <c r="S106" s="37">
        <v>419289</v>
      </c>
      <c r="T106" s="29">
        <v>423305</v>
      </c>
      <c r="U106" s="29">
        <v>427124</v>
      </c>
      <c r="V106" s="29">
        <v>430136</v>
      </c>
      <c r="W106" s="29">
        <v>434940</v>
      </c>
      <c r="X106" s="29">
        <v>440117</v>
      </c>
      <c r="Y106" s="29">
        <v>444458</v>
      </c>
      <c r="Z106" s="29">
        <v>452869</v>
      </c>
      <c r="AA106" s="29">
        <v>454973</v>
      </c>
      <c r="AB106" s="29">
        <v>455431</v>
      </c>
      <c r="AC106" s="29">
        <v>460654</v>
      </c>
      <c r="AD106" s="29">
        <v>462562</v>
      </c>
      <c r="AE106" s="29">
        <v>541435</v>
      </c>
      <c r="AF106" s="29">
        <v>581350</v>
      </c>
      <c r="AG106" s="29">
        <v>592672</v>
      </c>
      <c r="AH106" s="29"/>
      <c r="AI106" s="29">
        <v>170498</v>
      </c>
      <c r="AJ106" s="29">
        <v>341555</v>
      </c>
      <c r="AK106" s="29">
        <v>379344</v>
      </c>
      <c r="AL106" s="29">
        <v>405731</v>
      </c>
      <c r="AM106" s="29">
        <v>424999</v>
      </c>
      <c r="AN106" s="29">
        <v>443126</v>
      </c>
      <c r="AO106" s="29">
        <v>458432</v>
      </c>
      <c r="AP106" s="33"/>
      <c r="AQ106" s="33"/>
      <c r="AR106" s="33"/>
    </row>
    <row r="107" spans="1:44" ht="13" hidden="1" outlineLevel="1" x14ac:dyDescent="0.15">
      <c r="A107" s="1" t="s">
        <v>114</v>
      </c>
      <c r="B107" s="5"/>
      <c r="C107" s="37"/>
      <c r="D107" s="37"/>
      <c r="E107" s="37"/>
      <c r="F107" s="37"/>
      <c r="G107" s="37">
        <v>331324</v>
      </c>
      <c r="H107" s="37">
        <v>365731</v>
      </c>
      <c r="I107" s="37">
        <v>370746</v>
      </c>
      <c r="J107" s="37">
        <v>382531</v>
      </c>
      <c r="K107" s="37">
        <v>404319</v>
      </c>
      <c r="L107" s="37">
        <v>418468</v>
      </c>
      <c r="M107" s="37">
        <v>432284</v>
      </c>
      <c r="N107" s="37">
        <v>450703</v>
      </c>
      <c r="O107" s="37">
        <v>461761</v>
      </c>
      <c r="P107" s="37">
        <v>470022</v>
      </c>
      <c r="Q107" s="37">
        <v>495621</v>
      </c>
      <c r="R107" s="37">
        <v>488177</v>
      </c>
      <c r="S107" s="37">
        <v>487056</v>
      </c>
      <c r="T107" s="29">
        <v>486532</v>
      </c>
      <c r="U107" s="29">
        <v>486404</v>
      </c>
      <c r="V107" s="29">
        <v>485394</v>
      </c>
      <c r="W107" s="29">
        <v>434940</v>
      </c>
      <c r="X107" s="29">
        <v>500243</v>
      </c>
      <c r="Y107" s="29">
        <v>514806</v>
      </c>
      <c r="Z107" s="29">
        <v>523586</v>
      </c>
      <c r="AA107" s="29">
        <v>524540</v>
      </c>
      <c r="AB107" s="29">
        <v>522577</v>
      </c>
      <c r="AC107" s="29">
        <v>525003</v>
      </c>
      <c r="AD107" s="29">
        <v>523169</v>
      </c>
      <c r="AE107" s="29">
        <v>583452</v>
      </c>
      <c r="AF107" s="29">
        <v>619272</v>
      </c>
      <c r="AG107" s="29">
        <v>622974</v>
      </c>
      <c r="AH107" s="29"/>
      <c r="AI107" s="29">
        <v>170498</v>
      </c>
      <c r="AJ107" s="29">
        <v>341555</v>
      </c>
      <c r="AK107" s="29">
        <v>426519</v>
      </c>
      <c r="AL107" s="29">
        <v>478895</v>
      </c>
      <c r="AM107" s="29">
        <v>486381</v>
      </c>
      <c r="AN107" s="29">
        <v>507229</v>
      </c>
      <c r="AO107" s="29">
        <v>525725</v>
      </c>
      <c r="AP107" s="33"/>
      <c r="AQ107" s="33"/>
      <c r="AR107" s="33"/>
    </row>
    <row r="108" spans="1:44" ht="13" x14ac:dyDescent="0.15">
      <c r="A108" s="88"/>
      <c r="B108" s="5"/>
      <c r="AD108" s="29"/>
      <c r="AE108" s="29"/>
      <c r="AF108" s="29"/>
      <c r="AG108" s="29"/>
      <c r="AH108" s="33"/>
      <c r="AI108" s="33"/>
      <c r="AJ108" s="33"/>
      <c r="AK108" s="33"/>
      <c r="AL108" s="33"/>
      <c r="AM108" s="33"/>
      <c r="AN108" s="33"/>
      <c r="AO108" s="33"/>
      <c r="AP108" s="33"/>
      <c r="AQ108" s="33"/>
      <c r="AR108" s="33"/>
    </row>
    <row r="109" spans="1:44" ht="13" x14ac:dyDescent="0.15">
      <c r="A109" s="88" t="s">
        <v>59</v>
      </c>
      <c r="B109" s="5"/>
      <c r="C109" s="37"/>
      <c r="D109" s="37"/>
      <c r="E109" s="37"/>
      <c r="F109" s="37"/>
      <c r="G109" s="37"/>
      <c r="H109" s="37"/>
      <c r="I109" s="37"/>
      <c r="J109" s="37"/>
      <c r="K109" s="37"/>
      <c r="L109" s="37"/>
      <c r="M109" s="37"/>
      <c r="N109" s="37"/>
      <c r="O109" s="37"/>
      <c r="P109" s="37"/>
      <c r="Q109" s="37"/>
      <c r="R109" s="37"/>
      <c r="S109" s="37"/>
      <c r="T109" s="29"/>
      <c r="U109" s="29"/>
      <c r="V109" s="29"/>
      <c r="W109" s="29"/>
      <c r="X109" s="29"/>
      <c r="Y109" s="29"/>
      <c r="Z109" s="29"/>
      <c r="AA109" s="29"/>
      <c r="AB109" s="29"/>
      <c r="AC109" s="29"/>
      <c r="AH109" s="33"/>
      <c r="AI109" s="33"/>
      <c r="AJ109" s="33"/>
      <c r="AK109" s="33"/>
      <c r="AL109" s="33"/>
      <c r="AM109" s="33"/>
      <c r="AN109" s="33"/>
      <c r="AO109" s="33"/>
      <c r="AP109" s="33"/>
      <c r="AQ109" s="33"/>
      <c r="AR109" s="33"/>
    </row>
    <row r="110" spans="1:44" ht="13" x14ac:dyDescent="0.15">
      <c r="A110" s="89" t="s">
        <v>116</v>
      </c>
      <c r="B110" s="90"/>
      <c r="C110" s="91"/>
      <c r="D110" s="91"/>
      <c r="E110" s="91"/>
      <c r="F110" s="91"/>
      <c r="G110" s="92">
        <f t="shared" ref="G110:U110" si="158">G13/C13-1</f>
        <v>0.63827020725678985</v>
      </c>
      <c r="H110" s="92">
        <f t="shared" si="158"/>
        <v>0.54494392185238794</v>
      </c>
      <c r="I110" s="92">
        <f t="shared" si="158"/>
        <v>0.50851513377287882</v>
      </c>
      <c r="J110" s="92">
        <f t="shared" si="158"/>
        <v>0.4261070563227447</v>
      </c>
      <c r="K110" s="93">
        <f t="shared" si="158"/>
        <v>0.39424583490130338</v>
      </c>
      <c r="L110" s="93">
        <f t="shared" si="158"/>
        <v>0.40749609212629312</v>
      </c>
      <c r="M110" s="93">
        <f t="shared" si="158"/>
        <v>0.44628382749174533</v>
      </c>
      <c r="N110" s="93">
        <f t="shared" si="158"/>
        <v>0.4731208013466961</v>
      </c>
      <c r="O110" s="93">
        <f t="shared" si="158"/>
        <v>0.50567289572864316</v>
      </c>
      <c r="P110" s="93">
        <f t="shared" si="158"/>
        <v>0.60321197273026006</v>
      </c>
      <c r="Q110" s="93">
        <f t="shared" si="158"/>
        <v>0.6768151340251094</v>
      </c>
      <c r="R110" s="93">
        <f t="shared" si="158"/>
        <v>0.64245130157292563</v>
      </c>
      <c r="S110" s="93">
        <f t="shared" si="158"/>
        <v>0.5939312952219542</v>
      </c>
      <c r="T110" s="93">
        <f t="shared" si="158"/>
        <v>0.4601759579485929</v>
      </c>
      <c r="U110" s="93">
        <f t="shared" si="158"/>
        <v>0.39681910116529351</v>
      </c>
      <c r="V110" s="93"/>
      <c r="W110" s="93"/>
      <c r="X110" s="93"/>
      <c r="Y110" s="93"/>
      <c r="Z110" s="93"/>
      <c r="AA110" s="93"/>
      <c r="AB110" s="93"/>
      <c r="AC110" s="93"/>
      <c r="AD110" s="93"/>
      <c r="AE110" s="93"/>
      <c r="AF110" s="93"/>
      <c r="AG110" s="93"/>
      <c r="AH110" s="93"/>
      <c r="AI110" s="93"/>
      <c r="AJ110" s="93">
        <f t="shared" ref="AJ110:AL110" si="159">AJ13/AI13-1</f>
        <v>0.51850197271810483</v>
      </c>
      <c r="AK110" s="93">
        <f t="shared" si="159"/>
        <v>0.43305739144618993</v>
      </c>
      <c r="AL110" s="93">
        <f t="shared" si="159"/>
        <v>0.61351697167474795</v>
      </c>
      <c r="AM110" s="93"/>
      <c r="AN110" s="93"/>
      <c r="AO110" s="93"/>
      <c r="AP110" s="93"/>
      <c r="AQ110" s="93"/>
      <c r="AR110" s="93"/>
    </row>
    <row r="111" spans="1:44" ht="13" x14ac:dyDescent="0.15">
      <c r="A111" s="89" t="s">
        <v>117</v>
      </c>
      <c r="B111" s="90"/>
      <c r="C111" s="91"/>
      <c r="D111" s="91"/>
      <c r="E111" s="91"/>
      <c r="F111" s="91"/>
      <c r="G111" s="91"/>
      <c r="H111" s="91"/>
      <c r="I111" s="91"/>
      <c r="J111" s="91"/>
      <c r="K111" s="94"/>
      <c r="L111" s="94"/>
      <c r="M111" s="94"/>
      <c r="N111" s="94"/>
      <c r="O111" s="94"/>
      <c r="P111" s="93">
        <f t="shared" ref="P111:S111" si="160">P17/L13-1</f>
        <v>0.54090253022923052</v>
      </c>
      <c r="Q111" s="93">
        <f t="shared" si="160"/>
        <v>0.55656201869973088</v>
      </c>
      <c r="R111" s="93">
        <f t="shared" si="160"/>
        <v>0.53393500272414007</v>
      </c>
      <c r="S111" s="93">
        <f t="shared" si="160"/>
        <v>0.49140864350433477</v>
      </c>
      <c r="T111" s="94"/>
      <c r="U111" s="94"/>
      <c r="V111" s="94"/>
      <c r="W111" s="94"/>
      <c r="X111" s="94"/>
      <c r="Y111" s="94"/>
      <c r="Z111" s="94"/>
      <c r="AA111" s="94"/>
      <c r="AB111" s="94"/>
      <c r="AC111" s="94"/>
      <c r="AD111" s="94"/>
      <c r="AE111" s="94"/>
      <c r="AF111" s="94"/>
      <c r="AG111" s="94"/>
      <c r="AH111" s="93"/>
      <c r="AI111" s="93"/>
      <c r="AJ111" s="93"/>
      <c r="AK111" s="93"/>
      <c r="AL111" s="93"/>
      <c r="AM111" s="93"/>
      <c r="AN111" s="93"/>
      <c r="AO111" s="93"/>
      <c r="AP111" s="93"/>
      <c r="AQ111" s="93"/>
      <c r="AR111" s="93"/>
    </row>
    <row r="112" spans="1:44" ht="13" x14ac:dyDescent="0.15">
      <c r="A112" s="95"/>
      <c r="B112" s="96"/>
      <c r="C112" s="97"/>
      <c r="D112" s="97"/>
      <c r="E112" s="97"/>
      <c r="F112" s="97"/>
      <c r="G112" s="97"/>
      <c r="H112" s="97"/>
      <c r="I112" s="97"/>
      <c r="J112" s="97"/>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9"/>
      <c r="AI112" s="99"/>
      <c r="AJ112" s="99"/>
      <c r="AK112" s="99"/>
      <c r="AL112" s="99"/>
      <c r="AM112" s="99"/>
      <c r="AN112" s="99"/>
      <c r="AO112" s="99"/>
      <c r="AP112" s="99"/>
      <c r="AQ112" s="99"/>
      <c r="AR112" s="99"/>
    </row>
    <row r="113" spans="1:44" ht="13" x14ac:dyDescent="0.15">
      <c r="A113" s="95" t="s">
        <v>118</v>
      </c>
      <c r="B113" s="96"/>
      <c r="C113" s="97"/>
      <c r="D113" s="97"/>
      <c r="E113" s="97"/>
      <c r="F113" s="97"/>
      <c r="G113" s="100">
        <f t="shared" ref="G113:AG113" si="161">G28/C28-1</f>
        <v>0.17680971850457383</v>
      </c>
      <c r="H113" s="100">
        <f t="shared" si="161"/>
        <v>0.3752093631275788</v>
      </c>
      <c r="I113" s="100">
        <f t="shared" si="161"/>
        <v>0.13245466289470675</v>
      </c>
      <c r="J113" s="100">
        <f t="shared" si="161"/>
        <v>0.16923866149744771</v>
      </c>
      <c r="K113" s="101">
        <f t="shared" si="161"/>
        <v>0.23568619609411456</v>
      </c>
      <c r="L113" s="101">
        <f t="shared" si="161"/>
        <v>0.28235862017749058</v>
      </c>
      <c r="M113" s="101">
        <f t="shared" si="161"/>
        <v>0.34238227946803756</v>
      </c>
      <c r="N113" s="101">
        <f t="shared" si="161"/>
        <v>0.43989556436241761</v>
      </c>
      <c r="O113" s="101">
        <f t="shared" si="161"/>
        <v>0.48934003991585318</v>
      </c>
      <c r="P113" s="101">
        <f t="shared" si="161"/>
        <v>0.45762005142579176</v>
      </c>
      <c r="Q113" s="101">
        <f t="shared" si="161"/>
        <v>0.55579579191945272</v>
      </c>
      <c r="R113" s="101">
        <f t="shared" si="161"/>
        <v>0.52056265703596027</v>
      </c>
      <c r="S113" s="101">
        <f t="shared" si="161"/>
        <v>0.53785419694232806</v>
      </c>
      <c r="T113" s="101">
        <f t="shared" si="161"/>
        <v>0.44604602377471236</v>
      </c>
      <c r="U113" s="101">
        <f t="shared" si="161"/>
        <v>0.28524956268624724</v>
      </c>
      <c r="V113" s="101">
        <f t="shared" si="161"/>
        <v>0.35133341655552131</v>
      </c>
      <c r="W113" s="101">
        <f t="shared" si="161"/>
        <v>0.56666921799748016</v>
      </c>
      <c r="X113" s="101">
        <f t="shared" si="161"/>
        <v>0.37762251211658304</v>
      </c>
      <c r="Y113" s="101">
        <f t="shared" si="161"/>
        <v>0.6584099693635197</v>
      </c>
      <c r="Z113" s="101">
        <f t="shared" si="161"/>
        <v>0.51206017201728926</v>
      </c>
      <c r="AA113" s="101">
        <f t="shared" si="161"/>
        <v>0.37515901425256248</v>
      </c>
      <c r="AB113" s="101">
        <f t="shared" si="161"/>
        <v>0.56938203647749819</v>
      </c>
      <c r="AC113" s="101">
        <f t="shared" si="161"/>
        <v>0.4700257232849252</v>
      </c>
      <c r="AD113" s="101">
        <f t="shared" si="161"/>
        <v>0.61519440764511435</v>
      </c>
      <c r="AE113" s="101">
        <f t="shared" si="161"/>
        <v>0.52389938224117594</v>
      </c>
      <c r="AF113" s="101">
        <f t="shared" si="161"/>
        <v>0.65286264004391947</v>
      </c>
      <c r="AG113" s="101">
        <f t="shared" si="161"/>
        <v>0.38918776382946318</v>
      </c>
      <c r="AH113" s="101"/>
      <c r="AI113" s="101"/>
      <c r="AJ113" s="101">
        <f t="shared" ref="AJ113:AO113" si="162">AJ28/AI28-1</f>
        <v>0.20650976373882957</v>
      </c>
      <c r="AK113" s="101">
        <f t="shared" si="162"/>
        <v>0.32860782611636585</v>
      </c>
      <c r="AL113" s="101">
        <f t="shared" si="162"/>
        <v>0.50790755032109614</v>
      </c>
      <c r="AM113" s="101">
        <f t="shared" si="162"/>
        <v>0.39440283984600311</v>
      </c>
      <c r="AN113" s="101">
        <f t="shared" si="162"/>
        <v>0.52822222924705531</v>
      </c>
      <c r="AO113" s="101">
        <f t="shared" si="162"/>
        <v>0.50947079058369549</v>
      </c>
      <c r="AP113" s="101"/>
      <c r="AQ113" s="101"/>
      <c r="AR113" s="101">
        <f>AR28/AQ28-1</f>
        <v>0.53576905695895327</v>
      </c>
    </row>
    <row r="114" spans="1:44" ht="13" x14ac:dyDescent="0.15">
      <c r="A114" s="95"/>
      <c r="B114" s="96"/>
      <c r="C114" s="97"/>
      <c r="D114" s="97"/>
      <c r="E114" s="97"/>
      <c r="F114" s="97"/>
      <c r="G114" s="97"/>
      <c r="H114" s="97"/>
      <c r="I114" s="97"/>
      <c r="J114" s="97"/>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101"/>
      <c r="AI114" s="101"/>
      <c r="AJ114" s="101"/>
      <c r="AK114" s="101"/>
      <c r="AL114" s="101"/>
      <c r="AM114" s="101"/>
      <c r="AN114" s="102"/>
      <c r="AO114" s="102"/>
      <c r="AP114" s="101"/>
      <c r="AQ114" s="101"/>
      <c r="AR114" s="101"/>
    </row>
    <row r="115" spans="1:44" ht="13" x14ac:dyDescent="0.15">
      <c r="A115" s="95" t="s">
        <v>119</v>
      </c>
      <c r="B115" s="96"/>
      <c r="C115" s="97"/>
      <c r="D115" s="97"/>
      <c r="E115" s="97"/>
      <c r="F115" s="97"/>
      <c r="G115" s="54" t="s">
        <v>120</v>
      </c>
      <c r="H115" s="54" t="s">
        <v>120</v>
      </c>
      <c r="I115" s="54" t="s">
        <v>120</v>
      </c>
      <c r="J115" s="54" t="s">
        <v>120</v>
      </c>
      <c r="K115" s="47" t="s">
        <v>120</v>
      </c>
      <c r="L115" s="101">
        <f t="shared" ref="L115:X115" si="163">L32/H32-1</f>
        <v>1.9071212362593597</v>
      </c>
      <c r="M115" s="101">
        <f t="shared" si="163"/>
        <v>1.9513894863632455</v>
      </c>
      <c r="N115" s="101">
        <f t="shared" si="163"/>
        <v>0.38233813311851783</v>
      </c>
      <c r="O115" s="101">
        <f t="shared" si="163"/>
        <v>0.32817761332099904</v>
      </c>
      <c r="P115" s="101">
        <f t="shared" si="163"/>
        <v>0.87204077159140736</v>
      </c>
      <c r="Q115" s="101">
        <f t="shared" si="163"/>
        <v>1.0696420242537314</v>
      </c>
      <c r="R115" s="101">
        <f t="shared" si="163"/>
        <v>0.97431041181041178</v>
      </c>
      <c r="S115" s="101">
        <f t="shared" si="163"/>
        <v>0.7188666629520255</v>
      </c>
      <c r="T115" s="101">
        <f t="shared" si="163"/>
        <v>0.54128977488949381</v>
      </c>
      <c r="U115" s="101">
        <f t="shared" si="163"/>
        <v>0.84969787455807988</v>
      </c>
      <c r="V115" s="101">
        <f t="shared" si="163"/>
        <v>0.45774197515680726</v>
      </c>
      <c r="W115" s="101">
        <f t="shared" si="163"/>
        <v>-0.84876087978345782</v>
      </c>
      <c r="X115" s="101">
        <f t="shared" si="163"/>
        <v>-7.0016333662538899E-2</v>
      </c>
      <c r="Y115" s="101">
        <f t="shared" ref="Y115:Z115" si="164">Y75/U75-1</f>
        <v>0.38071777221050396</v>
      </c>
      <c r="Z115" s="101">
        <f t="shared" si="164"/>
        <v>0.56492503944182437</v>
      </c>
      <c r="AA115" s="54" t="s">
        <v>121</v>
      </c>
      <c r="AB115" s="101">
        <f t="shared" ref="AB115:AG115" si="165">AB75/X75-1</f>
        <v>2.674219603598452</v>
      </c>
      <c r="AC115" s="101">
        <f t="shared" si="165"/>
        <v>0.28726009265387153</v>
      </c>
      <c r="AD115" s="101">
        <f t="shared" si="165"/>
        <v>-7.0516310940271776E-3</v>
      </c>
      <c r="AE115" s="101">
        <f t="shared" si="165"/>
        <v>-0.17307163204923615</v>
      </c>
      <c r="AF115" s="101">
        <f t="shared" si="165"/>
        <v>-0.47934522816964042</v>
      </c>
      <c r="AG115" s="101">
        <f t="shared" si="165"/>
        <v>0.40253463921235966</v>
      </c>
      <c r="AH115" s="101"/>
      <c r="AI115" s="101"/>
      <c r="AJ115" s="47" t="s">
        <v>120</v>
      </c>
      <c r="AK115" s="101">
        <f t="shared" ref="AK115:AO115" si="166">AK32/AJ32-1</f>
        <v>2.0968654621605363</v>
      </c>
      <c r="AL115" s="101">
        <f t="shared" si="166"/>
        <v>0.84536972426245782</v>
      </c>
      <c r="AM115" s="101">
        <f t="shared" si="166"/>
        <v>0.62501218214351151</v>
      </c>
      <c r="AN115" s="101">
        <f t="shared" si="166"/>
        <v>0.13726181651565428</v>
      </c>
      <c r="AO115" s="101">
        <f t="shared" si="166"/>
        <v>1.1381965992435732</v>
      </c>
      <c r="AP115" s="101"/>
      <c r="AQ115" s="101"/>
      <c r="AR115" s="101">
        <f>AR32/AQ32-1</f>
        <v>-0.11893919390244378</v>
      </c>
    </row>
    <row r="116" spans="1:44" ht="13" x14ac:dyDescent="0.15">
      <c r="A116" s="1"/>
      <c r="B116" s="5"/>
      <c r="C116" s="37"/>
      <c r="D116" s="37"/>
      <c r="E116" s="37"/>
      <c r="F116" s="37"/>
      <c r="G116" s="37"/>
      <c r="H116" s="37"/>
      <c r="I116" s="37"/>
      <c r="J116" s="37"/>
      <c r="K116" s="37"/>
      <c r="L116" s="37"/>
      <c r="M116" s="37"/>
      <c r="N116" s="37"/>
      <c r="O116" s="37"/>
      <c r="P116" s="37"/>
      <c r="Q116" s="37"/>
      <c r="R116" s="37"/>
      <c r="S116" s="37"/>
      <c r="T116" s="29"/>
      <c r="U116" s="29"/>
      <c r="V116" s="29"/>
      <c r="W116" s="29"/>
      <c r="X116" s="29"/>
      <c r="Y116" s="29"/>
      <c r="Z116" s="33"/>
      <c r="AA116" s="33"/>
      <c r="AB116" s="33"/>
      <c r="AC116" s="33"/>
      <c r="AD116" s="101"/>
      <c r="AE116" s="33"/>
      <c r="AF116" s="33"/>
      <c r="AG116" s="33"/>
      <c r="AH116" s="33"/>
      <c r="AI116" s="33"/>
      <c r="AJ116" s="33"/>
      <c r="AK116" s="33"/>
      <c r="AL116" s="33"/>
      <c r="AM116" s="33"/>
      <c r="AN116" s="33"/>
      <c r="AO116" s="33"/>
      <c r="AP116" s="33"/>
      <c r="AQ116" s="33"/>
      <c r="AR116" s="33"/>
    </row>
    <row r="117" spans="1:44" ht="24" x14ac:dyDescent="0.15">
      <c r="A117" s="103" t="s">
        <v>122</v>
      </c>
      <c r="B117" s="5"/>
      <c r="C117" s="37"/>
      <c r="D117" s="37"/>
      <c r="E117" s="37"/>
      <c r="F117" s="37"/>
      <c r="G117" s="37"/>
      <c r="H117" s="37"/>
      <c r="I117" s="37"/>
      <c r="J117" s="37"/>
      <c r="K117" s="37"/>
      <c r="L117" s="37"/>
      <c r="M117" s="37"/>
      <c r="N117" s="37"/>
      <c r="O117" s="37"/>
      <c r="P117" s="37"/>
      <c r="Q117" s="37"/>
      <c r="R117" s="37"/>
      <c r="S117" s="37"/>
      <c r="T117" s="29"/>
      <c r="U117" s="29"/>
      <c r="V117" s="29"/>
      <c r="W117" s="29"/>
      <c r="X117" s="29"/>
      <c r="Y117" s="29"/>
      <c r="Z117" s="33"/>
      <c r="AA117" s="33"/>
      <c r="AB117" s="33"/>
      <c r="AC117" s="33"/>
      <c r="AD117" s="33"/>
      <c r="AE117" s="33"/>
      <c r="AF117" s="33"/>
      <c r="AG117" s="33"/>
      <c r="AH117" s="33"/>
      <c r="AI117" s="33"/>
      <c r="AJ117" s="33"/>
      <c r="AK117" s="33"/>
      <c r="AL117" s="33"/>
      <c r="AM117" s="33"/>
      <c r="AN117" s="33"/>
      <c r="AO117" s="33"/>
      <c r="AP117" s="33"/>
      <c r="AQ117" s="33"/>
      <c r="AR117" s="33"/>
    </row>
    <row r="118" spans="1:44" ht="48" x14ac:dyDescent="0.15">
      <c r="A118" s="103" t="s">
        <v>123</v>
      </c>
      <c r="B118" s="5"/>
      <c r="C118" s="37"/>
      <c r="D118" s="37"/>
      <c r="E118" s="37"/>
      <c r="F118" s="37"/>
      <c r="G118" s="37"/>
      <c r="H118" s="37"/>
      <c r="I118" s="37"/>
      <c r="J118" s="37"/>
      <c r="K118" s="37"/>
      <c r="L118" s="37"/>
      <c r="M118" s="37"/>
      <c r="N118" s="37"/>
      <c r="O118" s="37"/>
      <c r="P118" s="37"/>
      <c r="Q118" s="37"/>
      <c r="R118" s="37"/>
      <c r="S118" s="37"/>
      <c r="T118" s="29"/>
      <c r="U118" s="29"/>
      <c r="V118" s="29"/>
      <c r="W118" s="29"/>
      <c r="X118" s="29"/>
      <c r="Y118" s="29"/>
      <c r="Z118" s="33"/>
      <c r="AA118" s="33"/>
      <c r="AB118" s="33"/>
      <c r="AC118" s="33"/>
      <c r="AD118" s="33"/>
      <c r="AE118" s="33"/>
      <c r="AF118" s="33"/>
      <c r="AG118" s="33"/>
      <c r="AH118" s="33"/>
      <c r="AI118" s="33"/>
      <c r="AJ118" s="33"/>
      <c r="AK118" s="33"/>
      <c r="AL118" s="33"/>
      <c r="AM118" s="33"/>
      <c r="AN118" s="33"/>
      <c r="AO118" s="33"/>
      <c r="AP118" s="33"/>
      <c r="AQ118" s="33"/>
      <c r="AR118" s="33"/>
    </row>
    <row r="119" spans="1:44" ht="13" x14ac:dyDescent="0.15">
      <c r="A119" s="103"/>
      <c r="B119" s="5"/>
      <c r="C119" s="37"/>
      <c r="D119" s="37"/>
      <c r="E119" s="37"/>
      <c r="F119" s="37"/>
      <c r="G119" s="37"/>
      <c r="H119" s="37"/>
      <c r="I119" s="37"/>
      <c r="J119" s="37"/>
      <c r="K119" s="37"/>
      <c r="L119" s="37"/>
      <c r="M119" s="37"/>
      <c r="N119" s="37"/>
      <c r="O119" s="37"/>
      <c r="P119" s="37"/>
      <c r="Q119" s="37"/>
      <c r="R119" s="37"/>
      <c r="S119" s="37"/>
      <c r="T119" s="29"/>
      <c r="U119" s="29"/>
      <c r="V119" s="29"/>
      <c r="W119" s="29"/>
      <c r="X119" s="29"/>
      <c r="Y119" s="29"/>
      <c r="Z119" s="33"/>
      <c r="AA119" s="33"/>
      <c r="AB119" s="33"/>
      <c r="AC119" s="33"/>
      <c r="AD119" s="33"/>
      <c r="AE119" s="33"/>
      <c r="AF119" s="33"/>
      <c r="AG119" s="33"/>
      <c r="AH119" s="33"/>
      <c r="AI119" s="33"/>
      <c r="AJ119" s="33"/>
      <c r="AK119" s="33"/>
      <c r="AL119" s="33"/>
      <c r="AM119" s="33"/>
      <c r="AN119" s="33"/>
      <c r="AO119" s="33"/>
      <c r="AP119" s="33"/>
      <c r="AQ119" s="33"/>
      <c r="AR119" s="33"/>
    </row>
  </sheetData>
  <mergeCells count="10">
    <mergeCell ref="AE4:AG4"/>
    <mergeCell ref="AI4:AO4"/>
    <mergeCell ref="AQ4:AR4"/>
    <mergeCell ref="C4:F4"/>
    <mergeCell ref="G4:J4"/>
    <mergeCell ref="K4:N4"/>
    <mergeCell ref="O4:R4"/>
    <mergeCell ref="S4:V4"/>
    <mergeCell ref="W4:Z4"/>
    <mergeCell ref="AA4:A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R40"/>
  <sheetViews>
    <sheetView showGridLines="0" workbookViewId="0">
      <pane xSplit="1" ySplit="7" topLeftCell="B8" activePane="bottomRight" state="frozen"/>
      <selection pane="topRight" activeCell="B1" sqref="B1"/>
      <selection pane="bottomLeft" activeCell="A8" sqref="A8"/>
      <selection pane="bottomRight"/>
    </sheetView>
  </sheetViews>
  <sheetFormatPr baseColWidth="10" defaultColWidth="12.6640625" defaultRowHeight="15.75" customHeight="1" outlineLevelRow="1" outlineLevelCol="1" x14ac:dyDescent="0.15"/>
  <cols>
    <col min="1" max="1" width="39" customWidth="1"/>
    <col min="2" max="2" width="4.1640625" customWidth="1" collapsed="1"/>
    <col min="3" max="14" width="11.1640625" hidden="1" customWidth="1" outlineLevel="1"/>
    <col min="15" max="33" width="12.1640625" bestFit="1" customWidth="1"/>
    <col min="34" max="34" width="6.33203125" customWidth="1"/>
    <col min="35" max="38" width="12.1640625" bestFit="1" customWidth="1"/>
    <col min="39" max="41" width="13.1640625" bestFit="1" customWidth="1"/>
    <col min="42" max="42" width="6.33203125" customWidth="1"/>
    <col min="43" max="44" width="13.1640625" bestFit="1" customWidth="1"/>
  </cols>
  <sheetData>
    <row r="1" spans="1:44" ht="13" x14ac:dyDescent="0.15">
      <c r="A1" s="7" t="s">
        <v>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4" ht="13" x14ac:dyDescent="0.15">
      <c r="A2" s="13" t="s">
        <v>124</v>
      </c>
      <c r="B2" s="5"/>
      <c r="X2" s="5"/>
      <c r="Y2" s="5"/>
      <c r="Z2" s="5"/>
      <c r="AA2" s="5"/>
      <c r="AB2" s="5"/>
      <c r="AC2" s="5"/>
      <c r="AD2" s="5"/>
      <c r="AE2" s="5"/>
      <c r="AF2" s="5"/>
      <c r="AG2" s="5"/>
      <c r="AH2" s="5"/>
      <c r="AI2" s="5"/>
      <c r="AJ2" s="5"/>
      <c r="AK2" s="5"/>
      <c r="AL2" s="5"/>
      <c r="AM2" s="5"/>
      <c r="AN2" s="5"/>
      <c r="AO2" s="12"/>
      <c r="AP2" s="12"/>
      <c r="AQ2" s="5"/>
      <c r="AR2" s="5"/>
    </row>
    <row r="3" spans="1:44" ht="13" x14ac:dyDescent="0.15">
      <c r="A3" s="13" t="s">
        <v>11</v>
      </c>
      <c r="B3" s="5"/>
      <c r="W3" s="55"/>
      <c r="X3" s="5"/>
      <c r="Y3" s="5"/>
      <c r="Z3" s="5"/>
      <c r="AA3" s="5"/>
      <c r="AB3" s="5"/>
      <c r="AC3" s="5"/>
      <c r="AD3" s="5"/>
      <c r="AE3" s="5"/>
      <c r="AF3" s="5"/>
      <c r="AG3" s="5"/>
      <c r="AH3" s="5"/>
      <c r="AI3" s="5"/>
      <c r="AJ3" s="5"/>
      <c r="AK3" s="5"/>
      <c r="AL3" s="5"/>
      <c r="AM3" s="5"/>
      <c r="AN3" s="5"/>
      <c r="AO3" s="12"/>
      <c r="AP3" s="12"/>
      <c r="AQ3" s="5"/>
      <c r="AR3" s="5"/>
    </row>
    <row r="4" spans="1:44" ht="13" collapsed="1" x14ac:dyDescent="0.15">
      <c r="A4" s="13" t="s">
        <v>12</v>
      </c>
      <c r="B4" s="5"/>
      <c r="C4" s="154" t="s">
        <v>13</v>
      </c>
      <c r="D4" s="153"/>
      <c r="E4" s="153"/>
      <c r="F4" s="153"/>
      <c r="G4" s="154" t="s">
        <v>13</v>
      </c>
      <c r="H4" s="153"/>
      <c r="I4" s="153"/>
      <c r="J4" s="153"/>
      <c r="K4" s="154" t="s">
        <v>13</v>
      </c>
      <c r="L4" s="153"/>
      <c r="M4" s="153"/>
      <c r="N4" s="153"/>
      <c r="O4" s="154" t="s">
        <v>13</v>
      </c>
      <c r="P4" s="153"/>
      <c r="Q4" s="153"/>
      <c r="R4" s="153"/>
      <c r="S4" s="154" t="s">
        <v>13</v>
      </c>
      <c r="T4" s="153"/>
      <c r="U4" s="153"/>
      <c r="V4" s="153"/>
      <c r="W4" s="155" t="s">
        <v>13</v>
      </c>
      <c r="X4" s="153"/>
      <c r="Y4" s="153"/>
      <c r="Z4" s="153"/>
      <c r="AA4" s="156" t="s">
        <v>13</v>
      </c>
      <c r="AB4" s="153"/>
      <c r="AC4" s="153"/>
      <c r="AD4" s="153"/>
      <c r="AE4" s="152" t="s">
        <v>13</v>
      </c>
      <c r="AF4" s="153"/>
      <c r="AG4" s="153"/>
      <c r="AH4" s="7"/>
      <c r="AI4" s="154" t="s">
        <v>14</v>
      </c>
      <c r="AJ4" s="153"/>
      <c r="AK4" s="153"/>
      <c r="AL4" s="153"/>
      <c r="AM4" s="153"/>
      <c r="AN4" s="153"/>
      <c r="AO4" s="153"/>
      <c r="AP4" s="5"/>
      <c r="AQ4" s="154" t="s">
        <v>125</v>
      </c>
      <c r="AR4" s="153"/>
    </row>
    <row r="5" spans="1:44" ht="13" hidden="1" outlineLevel="1" x14ac:dyDescent="0.15">
      <c r="A5" s="15"/>
      <c r="B5" s="15"/>
      <c r="C5" s="16">
        <v>42094</v>
      </c>
      <c r="D5" s="17">
        <f t="shared" ref="D5:V5" si="0">EOMONTH(C5,3)</f>
        <v>42185</v>
      </c>
      <c r="E5" s="17">
        <f t="shared" si="0"/>
        <v>42277</v>
      </c>
      <c r="F5" s="17">
        <f t="shared" si="0"/>
        <v>42369</v>
      </c>
      <c r="G5" s="17">
        <f t="shared" si="0"/>
        <v>42460</v>
      </c>
      <c r="H5" s="17">
        <f t="shared" si="0"/>
        <v>42551</v>
      </c>
      <c r="I5" s="17">
        <f t="shared" si="0"/>
        <v>42643</v>
      </c>
      <c r="J5" s="17">
        <f t="shared" si="0"/>
        <v>42735</v>
      </c>
      <c r="K5" s="17">
        <f t="shared" si="0"/>
        <v>42825</v>
      </c>
      <c r="L5" s="17">
        <f t="shared" si="0"/>
        <v>42916</v>
      </c>
      <c r="M5" s="17">
        <f t="shared" si="0"/>
        <v>43008</v>
      </c>
      <c r="N5" s="17">
        <f t="shared" si="0"/>
        <v>43100</v>
      </c>
      <c r="O5" s="17">
        <f t="shared" si="0"/>
        <v>43190</v>
      </c>
      <c r="P5" s="17">
        <f t="shared" si="0"/>
        <v>43281</v>
      </c>
      <c r="Q5" s="17">
        <f t="shared" si="0"/>
        <v>43373</v>
      </c>
      <c r="R5" s="17">
        <f t="shared" si="0"/>
        <v>43465</v>
      </c>
      <c r="S5" s="17">
        <f t="shared" si="0"/>
        <v>43555</v>
      </c>
      <c r="T5" s="17">
        <f t="shared" si="0"/>
        <v>43646</v>
      </c>
      <c r="U5" s="17">
        <f t="shared" si="0"/>
        <v>43738</v>
      </c>
      <c r="V5" s="17">
        <f t="shared" si="0"/>
        <v>43830</v>
      </c>
      <c r="W5" s="17">
        <v>43921</v>
      </c>
      <c r="X5" s="17">
        <v>44012</v>
      </c>
      <c r="Y5" s="17">
        <v>44104</v>
      </c>
      <c r="Z5" s="17">
        <v>44196</v>
      </c>
      <c r="AA5" s="17">
        <v>44286</v>
      </c>
      <c r="AB5" s="18">
        <v>44377</v>
      </c>
      <c r="AC5" s="18">
        <v>44469</v>
      </c>
      <c r="AD5" s="18">
        <v>44561</v>
      </c>
      <c r="AE5" s="18">
        <v>44651</v>
      </c>
      <c r="AF5" s="18">
        <v>44742</v>
      </c>
      <c r="AG5" s="18">
        <v>44834</v>
      </c>
      <c r="AH5" s="7"/>
      <c r="AI5" s="7"/>
      <c r="AJ5" s="7"/>
      <c r="AK5" s="7"/>
      <c r="AL5" s="7"/>
      <c r="AM5" s="7"/>
      <c r="AN5" s="7"/>
      <c r="AO5" s="15"/>
      <c r="AP5" s="15"/>
      <c r="AQ5" s="18">
        <v>44469</v>
      </c>
      <c r="AR5" s="18">
        <v>44834</v>
      </c>
    </row>
    <row r="6" spans="1:44" ht="14" x14ac:dyDescent="0.15">
      <c r="A6" s="15"/>
      <c r="B6" s="15"/>
      <c r="C6" s="20" t="s">
        <v>16</v>
      </c>
      <c r="D6" s="20" t="s">
        <v>17</v>
      </c>
      <c r="E6" s="20" t="s">
        <v>18</v>
      </c>
      <c r="F6" s="20" t="s">
        <v>19</v>
      </c>
      <c r="G6" s="20" t="s">
        <v>16</v>
      </c>
      <c r="H6" s="20" t="s">
        <v>17</v>
      </c>
      <c r="I6" s="20" t="s">
        <v>18</v>
      </c>
      <c r="J6" s="20" t="s">
        <v>19</v>
      </c>
      <c r="K6" s="20" t="s">
        <v>16</v>
      </c>
      <c r="L6" s="20" t="s">
        <v>17</v>
      </c>
      <c r="M6" s="20" t="s">
        <v>18</v>
      </c>
      <c r="N6" s="20" t="s">
        <v>19</v>
      </c>
      <c r="O6" s="20" t="s">
        <v>16</v>
      </c>
      <c r="P6" s="20" t="s">
        <v>17</v>
      </c>
      <c r="Q6" s="20" t="s">
        <v>18</v>
      </c>
      <c r="R6" s="20" t="s">
        <v>19</v>
      </c>
      <c r="S6" s="20" t="s">
        <v>16</v>
      </c>
      <c r="T6" s="20" t="s">
        <v>17</v>
      </c>
      <c r="U6" s="20" t="s">
        <v>18</v>
      </c>
      <c r="V6" s="20" t="s">
        <v>19</v>
      </c>
      <c r="W6" s="20" t="s">
        <v>16</v>
      </c>
      <c r="X6" s="7" t="s">
        <v>17</v>
      </c>
      <c r="Y6" s="20" t="s">
        <v>18</v>
      </c>
      <c r="Z6" s="7" t="s">
        <v>19</v>
      </c>
      <c r="AA6" s="7" t="s">
        <v>16</v>
      </c>
      <c r="AB6" s="7" t="s">
        <v>17</v>
      </c>
      <c r="AC6" s="7" t="s">
        <v>18</v>
      </c>
      <c r="AD6" s="7" t="s">
        <v>19</v>
      </c>
      <c r="AE6" s="20" t="s">
        <v>16</v>
      </c>
      <c r="AF6" s="20" t="s">
        <v>17</v>
      </c>
      <c r="AG6" s="20" t="s">
        <v>18</v>
      </c>
      <c r="AH6" s="7"/>
      <c r="AI6" s="7" t="s">
        <v>19</v>
      </c>
      <c r="AJ6" s="7" t="s">
        <v>19</v>
      </c>
      <c r="AK6" s="7" t="s">
        <v>19</v>
      </c>
      <c r="AL6" s="7" t="s">
        <v>19</v>
      </c>
      <c r="AM6" s="7" t="s">
        <v>19</v>
      </c>
      <c r="AN6" s="7" t="s">
        <v>19</v>
      </c>
      <c r="AO6" s="7" t="s">
        <v>19</v>
      </c>
      <c r="AP6" s="15"/>
      <c r="AQ6" s="7" t="s">
        <v>18</v>
      </c>
      <c r="AR6" s="20" t="s">
        <v>18</v>
      </c>
    </row>
    <row r="7" spans="1:44" ht="13" x14ac:dyDescent="0.15">
      <c r="A7" s="21"/>
      <c r="B7" s="15"/>
      <c r="C7" s="7">
        <v>2015</v>
      </c>
      <c r="D7" s="7">
        <v>2015</v>
      </c>
      <c r="E7" s="7">
        <v>2015</v>
      </c>
      <c r="F7" s="7">
        <v>2015</v>
      </c>
      <c r="G7" s="7">
        <v>2016</v>
      </c>
      <c r="H7" s="7">
        <v>2016</v>
      </c>
      <c r="I7" s="7">
        <v>2016</v>
      </c>
      <c r="J7" s="7">
        <v>2016</v>
      </c>
      <c r="K7" s="7">
        <v>2017</v>
      </c>
      <c r="L7" s="7">
        <v>2017</v>
      </c>
      <c r="M7" s="7">
        <v>2017</v>
      </c>
      <c r="N7" s="7">
        <v>2017</v>
      </c>
      <c r="O7" s="7">
        <v>2018</v>
      </c>
      <c r="P7" s="7">
        <v>2018</v>
      </c>
      <c r="Q7" s="7">
        <v>2018</v>
      </c>
      <c r="R7" s="7">
        <v>2018</v>
      </c>
      <c r="S7" s="7">
        <v>2019</v>
      </c>
      <c r="T7" s="7">
        <v>2019</v>
      </c>
      <c r="U7" s="7">
        <v>2019</v>
      </c>
      <c r="V7" s="7">
        <v>2019</v>
      </c>
      <c r="W7" s="7">
        <v>2020</v>
      </c>
      <c r="X7" s="7">
        <v>2020</v>
      </c>
      <c r="Y7" s="7">
        <v>2020</v>
      </c>
      <c r="Z7" s="7">
        <v>2020</v>
      </c>
      <c r="AA7" s="7">
        <v>2021</v>
      </c>
      <c r="AB7" s="7">
        <v>2021</v>
      </c>
      <c r="AC7" s="7">
        <v>2021</v>
      </c>
      <c r="AD7" s="7">
        <v>2021</v>
      </c>
      <c r="AE7" s="7">
        <v>2022</v>
      </c>
      <c r="AF7" s="7">
        <v>2022</v>
      </c>
      <c r="AG7" s="7">
        <v>2022</v>
      </c>
      <c r="AH7" s="7"/>
      <c r="AI7" s="7">
        <v>2015</v>
      </c>
      <c r="AJ7" s="7">
        <v>2016</v>
      </c>
      <c r="AK7" s="7">
        <v>2017</v>
      </c>
      <c r="AL7" s="7">
        <v>2018</v>
      </c>
      <c r="AM7" s="7">
        <v>2019</v>
      </c>
      <c r="AN7" s="7">
        <v>2020</v>
      </c>
      <c r="AO7" s="7">
        <v>2021</v>
      </c>
      <c r="AP7" s="15"/>
      <c r="AQ7" s="7">
        <v>2021</v>
      </c>
      <c r="AR7" s="7">
        <v>2022</v>
      </c>
    </row>
    <row r="8" spans="1:44" ht="13" x14ac:dyDescent="0.15">
      <c r="A8" s="21" t="s">
        <v>124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3" x14ac:dyDescent="0.15">
      <c r="A9" s="11"/>
      <c r="B9" s="5"/>
      <c r="C9" s="23"/>
      <c r="D9" s="23"/>
      <c r="E9" s="23"/>
      <c r="F9" s="23"/>
      <c r="G9" s="23"/>
      <c r="H9" s="23"/>
      <c r="I9" s="23"/>
      <c r="J9" s="23"/>
      <c r="K9" s="78"/>
      <c r="L9" s="23"/>
      <c r="M9" s="23"/>
      <c r="N9" s="23"/>
      <c r="O9" s="78"/>
      <c r="P9" s="78"/>
      <c r="Q9" s="78"/>
      <c r="R9" s="78"/>
      <c r="S9" s="78"/>
      <c r="T9" s="78"/>
      <c r="U9" s="78"/>
      <c r="V9" s="78"/>
      <c r="W9" s="104"/>
      <c r="X9" s="104"/>
      <c r="Y9" s="104"/>
      <c r="Z9" s="104"/>
      <c r="AA9" s="104"/>
      <c r="AB9" s="104"/>
      <c r="AC9" s="104"/>
      <c r="AD9" s="104"/>
      <c r="AE9" s="104"/>
      <c r="AF9" s="104"/>
      <c r="AG9" s="104"/>
      <c r="AH9" s="5"/>
      <c r="AI9" s="5"/>
      <c r="AJ9" s="5"/>
      <c r="AK9" s="5"/>
      <c r="AL9" s="5"/>
      <c r="AM9" s="5"/>
      <c r="AN9" s="5"/>
      <c r="AO9" s="5"/>
      <c r="AP9" s="5"/>
      <c r="AQ9" s="5"/>
      <c r="AR9" s="5"/>
    </row>
    <row r="10" spans="1:44" ht="13" x14ac:dyDescent="0.15">
      <c r="A10" s="11" t="s">
        <v>126</v>
      </c>
      <c r="B10" s="5"/>
      <c r="C10" s="22">
        <v>7117000</v>
      </c>
      <c r="D10" s="22">
        <v>8793000</v>
      </c>
      <c r="E10" s="22">
        <v>9540000</v>
      </c>
      <c r="F10" s="22">
        <v>10193000</v>
      </c>
      <c r="G10" s="22">
        <v>10290000</v>
      </c>
      <c r="H10" s="22">
        <v>12450837</v>
      </c>
      <c r="I10" s="22">
        <v>13248135</v>
      </c>
      <c r="J10" s="22">
        <v>13693983</v>
      </c>
      <c r="K10" s="22">
        <v>13647000</v>
      </c>
      <c r="L10" s="22">
        <v>16421173</v>
      </c>
      <c r="M10" s="22">
        <v>17386205</v>
      </c>
      <c r="N10" s="22">
        <v>17888400</v>
      </c>
      <c r="O10" s="22">
        <v>17826540</v>
      </c>
      <c r="P10" s="22">
        <v>21371512</v>
      </c>
      <c r="Q10" s="22">
        <v>22497848</v>
      </c>
      <c r="R10" s="22">
        <v>22957891</v>
      </c>
      <c r="S10" s="22">
        <v>22586500</v>
      </c>
      <c r="T10" s="22">
        <v>26784714</v>
      </c>
      <c r="U10" s="22">
        <v>28228259</v>
      </c>
      <c r="V10" s="22">
        <v>28639221</v>
      </c>
      <c r="W10" s="22">
        <v>25742640</v>
      </c>
      <c r="X10" s="22">
        <v>22800998</v>
      </c>
      <c r="Y10" s="22">
        <v>31728726</v>
      </c>
      <c r="Z10" s="22">
        <v>32022498</v>
      </c>
      <c r="AA10" s="22">
        <v>33138010</v>
      </c>
      <c r="AB10" s="22">
        <v>42828485</v>
      </c>
      <c r="AC10" s="22">
        <v>45425946</v>
      </c>
      <c r="AD10" s="22">
        <v>46327747</v>
      </c>
      <c r="AE10" s="22">
        <v>43504382</v>
      </c>
      <c r="AF10" s="22">
        <v>52498807</v>
      </c>
      <c r="AG10" s="22">
        <v>54373094</v>
      </c>
      <c r="AH10" s="23"/>
      <c r="AI10" s="23">
        <f t="shared" ref="AI10:AL10" si="1">SUMIFS($C10:$U10,$C$7:$U$7,AI$7)</f>
        <v>35643000</v>
      </c>
      <c r="AJ10" s="23">
        <f t="shared" si="1"/>
        <v>49682955</v>
      </c>
      <c r="AK10" s="23">
        <f t="shared" si="1"/>
        <v>65342778</v>
      </c>
      <c r="AL10" s="23">
        <f t="shared" si="1"/>
        <v>84653791</v>
      </c>
      <c r="AM10" s="23">
        <f>SUMIFS($C10:$V10,$C$7:$V$7,AM$7)</f>
        <v>106238694</v>
      </c>
      <c r="AN10" s="23">
        <f>SUMIFS($C10:$Z10,$C$7:$Z$7,AN$7)</f>
        <v>112294862</v>
      </c>
      <c r="AO10" s="23">
        <f>SUMIFS($C10:$AD10,$C$7:$AD$7,AO$7)</f>
        <v>167720188</v>
      </c>
      <c r="AP10" s="5"/>
      <c r="AQ10" s="23">
        <f t="shared" ref="AQ10:AR10" si="2">SUMIFS($C10:$AG10,$C$5:$AG$5,"&lt;="&amp;AQ$5,$C$5:$AG$5,"&gt;"&amp;EOMONTH(AQ$5,-12))</f>
        <v>153414939</v>
      </c>
      <c r="AR10" s="23">
        <f t="shared" si="2"/>
        <v>196704030</v>
      </c>
    </row>
    <row r="11" spans="1:44" ht="13" x14ac:dyDescent="0.15">
      <c r="A11" s="46" t="s">
        <v>127</v>
      </c>
      <c r="B11" s="96"/>
      <c r="C11" s="96"/>
      <c r="D11" s="96"/>
      <c r="E11" s="96"/>
      <c r="F11" s="96"/>
      <c r="G11" s="105">
        <f t="shared" ref="G11:V11" si="3">G10/C10-1</f>
        <v>0.44583391878600542</v>
      </c>
      <c r="H11" s="105">
        <f t="shared" si="3"/>
        <v>0.41599419993176401</v>
      </c>
      <c r="I11" s="105">
        <f t="shared" si="3"/>
        <v>0.38869339622641519</v>
      </c>
      <c r="J11" s="105">
        <f t="shared" si="3"/>
        <v>0.3434693417050918</v>
      </c>
      <c r="K11" s="105">
        <f t="shared" si="3"/>
        <v>0.32623906705539363</v>
      </c>
      <c r="L11" s="105">
        <f t="shared" si="3"/>
        <v>0.3188810519324925</v>
      </c>
      <c r="M11" s="105">
        <f t="shared" si="3"/>
        <v>0.31235113470688525</v>
      </c>
      <c r="N11" s="105">
        <f t="shared" si="3"/>
        <v>0.30629634927982607</v>
      </c>
      <c r="O11" s="105">
        <f t="shared" si="3"/>
        <v>0.30626071664102006</v>
      </c>
      <c r="P11" s="105">
        <f t="shared" si="3"/>
        <v>0.30146074217718799</v>
      </c>
      <c r="Q11" s="105">
        <f t="shared" si="3"/>
        <v>0.29400567864004823</v>
      </c>
      <c r="R11" s="105">
        <f t="shared" si="3"/>
        <v>0.28339544062073752</v>
      </c>
      <c r="S11" s="105">
        <f t="shared" si="3"/>
        <v>0.26701536024377126</v>
      </c>
      <c r="T11" s="105">
        <f t="shared" si="3"/>
        <v>0.25329054865186884</v>
      </c>
      <c r="U11" s="105">
        <f t="shared" si="3"/>
        <v>0.25470929486233529</v>
      </c>
      <c r="V11" s="105">
        <f t="shared" si="3"/>
        <v>0.24746741762995561</v>
      </c>
      <c r="W11" s="106">
        <v>0.01</v>
      </c>
      <c r="X11" s="105">
        <f t="shared" ref="X11:AG11" si="4">X10/T10-1</f>
        <v>-0.14873095154198768</v>
      </c>
      <c r="Y11" s="105">
        <f t="shared" si="4"/>
        <v>0.1240057702460502</v>
      </c>
      <c r="Z11" s="105">
        <f t="shared" si="4"/>
        <v>0.11813439339009957</v>
      </c>
      <c r="AA11" s="105">
        <f t="shared" si="4"/>
        <v>0.28728094709788898</v>
      </c>
      <c r="AB11" s="105">
        <f t="shared" si="4"/>
        <v>0.8783601051146972</v>
      </c>
      <c r="AC11" s="105">
        <f t="shared" si="4"/>
        <v>0.43169776183260566</v>
      </c>
      <c r="AD11" s="105">
        <f t="shared" si="4"/>
        <v>0.44672495568584303</v>
      </c>
      <c r="AE11" s="105">
        <f t="shared" si="4"/>
        <v>0.31282421605883992</v>
      </c>
      <c r="AF11" s="105">
        <f t="shared" si="4"/>
        <v>0.22579182990012381</v>
      </c>
      <c r="AG11" s="105">
        <f t="shared" si="4"/>
        <v>0.1969611816119361</v>
      </c>
      <c r="AH11" s="96"/>
      <c r="AI11" s="96"/>
      <c r="AJ11" s="105">
        <f t="shared" ref="AJ11:AO11" si="5">AJ10/AI10-1</f>
        <v>0.39390497432876015</v>
      </c>
      <c r="AK11" s="105">
        <f t="shared" si="5"/>
        <v>0.31519508048585276</v>
      </c>
      <c r="AL11" s="105">
        <f t="shared" si="5"/>
        <v>0.2955340068339305</v>
      </c>
      <c r="AM11" s="105">
        <f t="shared" si="5"/>
        <v>0.25497857502920329</v>
      </c>
      <c r="AN11" s="105">
        <f t="shared" si="5"/>
        <v>5.7005294135110463E-2</v>
      </c>
      <c r="AO11" s="105">
        <f t="shared" si="5"/>
        <v>0.49356956331626289</v>
      </c>
      <c r="AP11" s="96"/>
      <c r="AQ11" s="96"/>
      <c r="AR11" s="105">
        <f>AR10/AQ10-1</f>
        <v>0.28216998476269639</v>
      </c>
    </row>
    <row r="12" spans="1:44" ht="13" collapsed="1" x14ac:dyDescent="0.15">
      <c r="A12" s="21"/>
      <c r="B12" s="5"/>
      <c r="X12" s="5"/>
      <c r="Y12" s="5"/>
      <c r="Z12" s="5"/>
      <c r="AA12" s="5"/>
      <c r="AB12" s="5"/>
      <c r="AC12" s="5"/>
      <c r="AD12" s="5"/>
      <c r="AE12" s="5"/>
      <c r="AF12" s="5"/>
      <c r="AG12" s="5"/>
      <c r="AH12" s="5"/>
      <c r="AI12" s="8"/>
      <c r="AJ12" s="8"/>
      <c r="AK12" s="8"/>
      <c r="AL12" s="8"/>
      <c r="AM12" s="8"/>
      <c r="AN12" s="8"/>
      <c r="AO12" s="8"/>
      <c r="AP12" s="8"/>
      <c r="AQ12" s="8"/>
      <c r="AR12" s="8"/>
    </row>
    <row r="13" spans="1:44" ht="13" hidden="1" outlineLevel="1" x14ac:dyDescent="0.15">
      <c r="A13" s="21" t="s">
        <v>128</v>
      </c>
      <c r="B13" s="5"/>
      <c r="X13" s="5"/>
      <c r="Y13" s="5"/>
      <c r="Z13" s="5"/>
      <c r="AA13" s="5"/>
      <c r="AB13" s="5"/>
      <c r="AC13" s="5"/>
      <c r="AD13" s="5"/>
      <c r="AE13" s="5"/>
      <c r="AF13" s="5"/>
      <c r="AG13" s="5"/>
      <c r="AH13" s="5"/>
      <c r="AI13" s="8"/>
      <c r="AJ13" s="8"/>
      <c r="AK13" s="8"/>
      <c r="AL13" s="8"/>
      <c r="AM13" s="8"/>
      <c r="AN13" s="8"/>
      <c r="AO13" s="8"/>
      <c r="AP13" s="8"/>
      <c r="AQ13" s="8"/>
      <c r="AR13" s="8"/>
    </row>
    <row r="14" spans="1:44" ht="13" hidden="1" outlineLevel="1" x14ac:dyDescent="0.15">
      <c r="A14" s="95" t="s">
        <v>129</v>
      </c>
      <c r="B14" s="5"/>
      <c r="C14" s="107"/>
      <c r="D14" s="107"/>
      <c r="E14" s="107"/>
      <c r="F14" s="107"/>
      <c r="G14" s="107">
        <v>0.60499999999999998</v>
      </c>
      <c r="H14" s="107">
        <v>0.57899999999999996</v>
      </c>
      <c r="I14" s="107">
        <v>0.56399999999999995</v>
      </c>
      <c r="J14" s="107">
        <v>0.56499999999999995</v>
      </c>
      <c r="K14" s="107">
        <v>0.56599999999999995</v>
      </c>
      <c r="L14" s="107">
        <v>0.53500000000000003</v>
      </c>
      <c r="M14" s="107">
        <v>0.52</v>
      </c>
      <c r="N14" s="107">
        <v>0.52100000000000002</v>
      </c>
      <c r="O14" s="107">
        <v>0.51900000000000002</v>
      </c>
      <c r="P14" s="107">
        <v>0.48899999999999999</v>
      </c>
      <c r="Q14" s="107">
        <v>0.47399999999999998</v>
      </c>
      <c r="R14" s="107">
        <v>0.47699999999999998</v>
      </c>
      <c r="S14" s="107">
        <v>0.47499999999999998</v>
      </c>
      <c r="T14" s="107">
        <v>0.44900000000000001</v>
      </c>
      <c r="U14" s="107">
        <v>0.436</v>
      </c>
      <c r="V14" s="107">
        <v>0.44</v>
      </c>
      <c r="W14" s="107">
        <v>0.45600000000000002</v>
      </c>
      <c r="X14" s="107">
        <v>0.432</v>
      </c>
      <c r="Y14" s="107">
        <v>0.39100000000000001</v>
      </c>
      <c r="Z14" s="107">
        <v>0.39700000000000002</v>
      </c>
      <c r="AA14" s="107">
        <v>0.39100000000000001</v>
      </c>
      <c r="AB14" s="107">
        <v>0.34599999999999997</v>
      </c>
      <c r="AC14" s="107">
        <v>0.33600000000000002</v>
      </c>
      <c r="AD14" s="107">
        <v>0.34</v>
      </c>
      <c r="AE14" s="107">
        <v>0.35</v>
      </c>
      <c r="AF14" s="107">
        <v>0.32</v>
      </c>
      <c r="AG14" s="107">
        <v>0.31</v>
      </c>
      <c r="AH14" s="5"/>
      <c r="AI14" s="8"/>
      <c r="AJ14" s="8"/>
      <c r="AK14" s="8"/>
      <c r="AL14" s="8"/>
      <c r="AM14" s="8"/>
      <c r="AN14" s="8"/>
      <c r="AO14" s="8"/>
      <c r="AP14" s="8"/>
      <c r="AQ14" s="8"/>
      <c r="AR14" s="8"/>
    </row>
    <row r="15" spans="1:44" ht="13" hidden="1" outlineLevel="1" x14ac:dyDescent="0.15">
      <c r="A15" s="46" t="s">
        <v>130</v>
      </c>
      <c r="B15" s="5"/>
      <c r="C15" s="107"/>
      <c r="D15" s="107"/>
      <c r="E15" s="107"/>
      <c r="F15" s="107"/>
      <c r="G15" s="107">
        <v>0.26200000000000001</v>
      </c>
      <c r="H15" s="107">
        <v>0.26900000000000002</v>
      </c>
      <c r="I15" s="107">
        <v>0.27400000000000002</v>
      </c>
      <c r="J15" s="107">
        <v>0.26900000000000002</v>
      </c>
      <c r="K15" s="107">
        <v>0.27</v>
      </c>
      <c r="L15" s="107">
        <v>0.27700000000000002</v>
      </c>
      <c r="M15" s="107">
        <v>0.27700000000000002</v>
      </c>
      <c r="N15" s="107">
        <v>0.27700000000000002</v>
      </c>
      <c r="O15" s="107">
        <v>0.27900000000000003</v>
      </c>
      <c r="P15" s="107">
        <v>0.28399999999999997</v>
      </c>
      <c r="Q15" s="107">
        <v>0.28399999999999997</v>
      </c>
      <c r="R15" s="107">
        <v>0.28100000000000003</v>
      </c>
      <c r="S15" s="107">
        <v>0.28399999999999997</v>
      </c>
      <c r="T15" s="107">
        <v>0.28699999999999998</v>
      </c>
      <c r="U15" s="107">
        <v>0.28599999999999998</v>
      </c>
      <c r="V15" s="107">
        <v>0.28299999999999997</v>
      </c>
      <c r="W15" s="107">
        <v>0.28699999999999998</v>
      </c>
      <c r="X15" s="107">
        <v>0.30099999999999999</v>
      </c>
      <c r="Y15" s="107">
        <v>0.30299999999999999</v>
      </c>
      <c r="Z15" s="107">
        <v>0.30299999999999999</v>
      </c>
      <c r="AA15" s="107">
        <v>0.30499999999999999</v>
      </c>
      <c r="AB15" s="107">
        <v>0.30099999999999999</v>
      </c>
      <c r="AC15" s="107">
        <v>0.29399999999999998</v>
      </c>
      <c r="AD15" s="107">
        <v>0.29099999999999998</v>
      </c>
      <c r="AE15" s="107">
        <v>0.3</v>
      </c>
      <c r="AF15" s="107">
        <v>0.28999999999999998</v>
      </c>
      <c r="AG15" s="107">
        <v>0.28999999999999998</v>
      </c>
      <c r="AH15" s="5"/>
      <c r="AI15" s="8"/>
      <c r="AJ15" s="8"/>
      <c r="AK15" s="8"/>
      <c r="AL15" s="8"/>
      <c r="AM15" s="8"/>
      <c r="AN15" s="8"/>
      <c r="AO15" s="8"/>
      <c r="AP15" s="8"/>
      <c r="AQ15" s="8"/>
      <c r="AR15" s="8"/>
    </row>
    <row r="16" spans="1:44" ht="13" hidden="1" outlineLevel="1" x14ac:dyDescent="0.15">
      <c r="A16" s="46" t="s">
        <v>131</v>
      </c>
      <c r="B16" s="5"/>
      <c r="C16" s="107"/>
      <c r="D16" s="107"/>
      <c r="E16" s="107"/>
      <c r="F16" s="107"/>
      <c r="G16" s="107">
        <v>0.13500000000000001</v>
      </c>
      <c r="H16" s="107">
        <v>0.154</v>
      </c>
      <c r="I16" s="107">
        <v>0.16200000000000001</v>
      </c>
      <c r="J16" s="107">
        <v>0.16600000000000001</v>
      </c>
      <c r="K16" s="107">
        <v>0.16400000000000001</v>
      </c>
      <c r="L16" s="107">
        <v>0.189</v>
      </c>
      <c r="M16" s="107">
        <v>0.20300000000000001</v>
      </c>
      <c r="N16" s="107">
        <v>0.20200000000000001</v>
      </c>
      <c r="O16" s="107">
        <v>0.20200000000000001</v>
      </c>
      <c r="P16" s="107">
        <v>0.22700000000000001</v>
      </c>
      <c r="Q16" s="107">
        <v>0.24199999999999999</v>
      </c>
      <c r="R16" s="107">
        <v>0.24199999999999999</v>
      </c>
      <c r="S16" s="107">
        <v>0.24099999999999999</v>
      </c>
      <c r="T16" s="107">
        <v>0.26500000000000001</v>
      </c>
      <c r="U16" s="107">
        <v>0.27900000000000003</v>
      </c>
      <c r="V16" s="107">
        <v>0.27800000000000002</v>
      </c>
      <c r="W16" s="107">
        <v>0.25700000000000001</v>
      </c>
      <c r="X16" s="107">
        <v>0.27</v>
      </c>
      <c r="Y16" s="107">
        <v>0.30599999999999999</v>
      </c>
      <c r="Z16" s="107">
        <v>0.3</v>
      </c>
      <c r="AA16" s="107">
        <v>0.30399999999999999</v>
      </c>
      <c r="AB16" s="107">
        <v>0.35399999999999998</v>
      </c>
      <c r="AC16" s="107">
        <v>0.371</v>
      </c>
      <c r="AD16" s="107">
        <v>0.36899999999999999</v>
      </c>
      <c r="AE16" s="107">
        <v>0.35</v>
      </c>
      <c r="AF16" s="107">
        <v>0.39</v>
      </c>
      <c r="AG16" s="107">
        <v>0.4</v>
      </c>
      <c r="AH16" s="5"/>
      <c r="AI16" s="8"/>
      <c r="AJ16" s="8"/>
      <c r="AK16" s="8"/>
      <c r="AL16" s="8"/>
      <c r="AM16" s="8"/>
      <c r="AN16" s="8"/>
      <c r="AO16" s="8"/>
      <c r="AP16" s="8"/>
      <c r="AQ16" s="8"/>
      <c r="AR16" s="8"/>
    </row>
    <row r="17" spans="1:44" ht="13" hidden="1" outlineLevel="1" x14ac:dyDescent="0.15">
      <c r="A17" s="46" t="s">
        <v>132</v>
      </c>
      <c r="B17" s="5"/>
      <c r="C17" s="107"/>
      <c r="D17" s="107"/>
      <c r="E17" s="107"/>
      <c r="F17" s="107"/>
      <c r="G17" s="107">
        <v>0.4</v>
      </c>
      <c r="H17" s="107">
        <v>0.42</v>
      </c>
      <c r="I17" s="107">
        <v>0.44</v>
      </c>
      <c r="J17" s="107">
        <v>0.43</v>
      </c>
      <c r="K17" s="107">
        <v>0.43</v>
      </c>
      <c r="L17" s="107">
        <v>0.47</v>
      </c>
      <c r="M17" s="107">
        <v>0.48</v>
      </c>
      <c r="N17" s="107">
        <v>0.48</v>
      </c>
      <c r="O17" s="107">
        <v>0.48</v>
      </c>
      <c r="P17" s="107">
        <v>0.51</v>
      </c>
      <c r="Q17" s="107">
        <v>0.53</v>
      </c>
      <c r="R17" s="107">
        <v>0.52</v>
      </c>
      <c r="S17" s="107">
        <v>0.52</v>
      </c>
      <c r="T17" s="107">
        <v>0.55000000000000004</v>
      </c>
      <c r="U17" s="107">
        <v>0.56000000000000005</v>
      </c>
      <c r="V17" s="107">
        <v>0.56000000000000005</v>
      </c>
      <c r="W17" s="107">
        <v>0.54</v>
      </c>
      <c r="X17" s="107">
        <v>0.56999999999999995</v>
      </c>
      <c r="Y17" s="107">
        <v>0.61</v>
      </c>
      <c r="Z17" s="107">
        <v>0.6</v>
      </c>
      <c r="AA17" s="107">
        <v>0.61</v>
      </c>
      <c r="AB17" s="107">
        <v>0.65</v>
      </c>
      <c r="AC17" s="107">
        <v>0.66</v>
      </c>
      <c r="AD17" s="107">
        <v>0.66</v>
      </c>
      <c r="AE17" s="107">
        <v>0.65</v>
      </c>
      <c r="AF17" s="107">
        <v>0.68</v>
      </c>
      <c r="AG17" s="107">
        <v>0.69</v>
      </c>
      <c r="AH17" s="5"/>
      <c r="AI17" s="8"/>
      <c r="AJ17" s="8"/>
      <c r="AK17" s="8"/>
      <c r="AL17" s="8"/>
      <c r="AM17" s="8"/>
      <c r="AN17" s="8"/>
      <c r="AO17" s="8"/>
      <c r="AP17" s="8"/>
      <c r="AQ17" s="8"/>
      <c r="AR17" s="8"/>
    </row>
    <row r="18" spans="1:44" ht="13" hidden="1" outlineLevel="1" x14ac:dyDescent="0.15">
      <c r="A18" s="1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8"/>
      <c r="AJ18" s="8"/>
      <c r="AK18" s="8"/>
      <c r="AL18" s="8"/>
      <c r="AM18" s="8"/>
      <c r="AN18" s="8"/>
      <c r="AO18" s="8"/>
      <c r="AP18" s="8"/>
      <c r="AQ18" s="8"/>
      <c r="AR18" s="8"/>
    </row>
    <row r="19" spans="1:44" ht="13" x14ac:dyDescent="0.15">
      <c r="A19" s="21" t="s">
        <v>133</v>
      </c>
      <c r="B19" s="5"/>
      <c r="C19" s="5"/>
      <c r="D19" s="5"/>
      <c r="E19" s="5"/>
      <c r="F19" s="5"/>
      <c r="G19" s="5"/>
      <c r="H19" s="5"/>
      <c r="I19" s="5"/>
      <c r="J19" s="5"/>
      <c r="K19" s="5"/>
      <c r="L19" s="5"/>
      <c r="M19" s="5"/>
      <c r="N19" s="5"/>
      <c r="O19" s="5"/>
      <c r="P19" s="5"/>
      <c r="Q19" s="5"/>
      <c r="R19" s="5"/>
      <c r="S19" s="5"/>
      <c r="T19" s="74"/>
      <c r="U19" s="74"/>
      <c r="V19" s="74"/>
      <c r="W19" s="74"/>
      <c r="X19" s="74"/>
      <c r="Y19" s="74"/>
      <c r="Z19" s="22">
        <v>2369.2100700000001</v>
      </c>
      <c r="AA19" s="22">
        <v>9400.2380799999992</v>
      </c>
      <c r="AB19" s="22">
        <v>14880.10938</v>
      </c>
      <c r="AC19" s="22">
        <v>13284.478660000001</v>
      </c>
      <c r="AD19" s="22">
        <v>58621.759239999999</v>
      </c>
      <c r="AE19" s="22">
        <v>51454.326029999997</v>
      </c>
      <c r="AF19" s="22">
        <v>9145.63573</v>
      </c>
      <c r="AG19" s="22">
        <v>4899.7612300000001</v>
      </c>
      <c r="AH19" s="5"/>
      <c r="AI19" s="8"/>
      <c r="AJ19" s="8"/>
      <c r="AK19" s="8"/>
      <c r="AL19" s="8"/>
      <c r="AM19" s="8"/>
      <c r="AN19" s="23">
        <f>SUMIFS($C19:$Z19,$C$7:$Z$7,AN$7)</f>
        <v>2369.2100700000001</v>
      </c>
      <c r="AO19" s="23">
        <f>SUMIFS($C19:$AD19,$C$7:$AD$7,AO$7)</f>
        <v>96186.585359999997</v>
      </c>
      <c r="AP19" s="8"/>
      <c r="AQ19" s="23">
        <f t="shared" ref="AQ19:AR19" si="6">SUMIFS($C19:$AG19,$C$5:$AG$5,"&lt;="&amp;AQ$5,$C$5:$AG$5,"&gt;"&amp;EOMONTH(AQ$5,-12))</f>
        <v>39934.036189999999</v>
      </c>
      <c r="AR19" s="23">
        <f t="shared" si="6"/>
        <v>124121.48222999999</v>
      </c>
    </row>
    <row r="20" spans="1:44" ht="13" x14ac:dyDescent="0.15">
      <c r="A20" s="11"/>
      <c r="B20" s="5"/>
      <c r="C20" s="5"/>
      <c r="D20" s="5"/>
      <c r="E20" s="5"/>
      <c r="F20" s="5"/>
      <c r="G20" s="5"/>
      <c r="H20" s="5"/>
      <c r="I20" s="5"/>
      <c r="J20" s="5"/>
      <c r="K20" s="5"/>
      <c r="L20" s="5"/>
      <c r="M20" s="5"/>
      <c r="N20" s="5"/>
      <c r="O20" s="5"/>
      <c r="P20" s="5"/>
      <c r="Q20" s="5"/>
      <c r="R20" s="5"/>
      <c r="S20" s="5"/>
      <c r="T20" s="74"/>
      <c r="U20" s="74"/>
      <c r="V20" s="74"/>
      <c r="W20" s="74"/>
      <c r="X20" s="74"/>
      <c r="Y20" s="74"/>
      <c r="Z20" s="74"/>
      <c r="AA20" s="74"/>
      <c r="AB20" s="74"/>
      <c r="AC20" s="74"/>
      <c r="AD20" s="74"/>
      <c r="AE20" s="74"/>
      <c r="AF20" s="74"/>
      <c r="AG20" s="74"/>
      <c r="AH20" s="5"/>
      <c r="AI20" s="8"/>
      <c r="AJ20" s="8"/>
      <c r="AK20" s="8"/>
      <c r="AL20" s="8"/>
      <c r="AM20" s="8"/>
      <c r="AN20" s="23"/>
      <c r="AO20" s="23"/>
      <c r="AP20" s="8"/>
      <c r="AQ20" s="23"/>
      <c r="AR20" s="23"/>
    </row>
    <row r="21" spans="1:44" ht="13" x14ac:dyDescent="0.15">
      <c r="A21" s="11" t="s">
        <v>134</v>
      </c>
      <c r="B21" s="5"/>
      <c r="C21" s="5"/>
      <c r="D21" s="5"/>
      <c r="E21" s="5"/>
      <c r="F21" s="5"/>
      <c r="G21" s="5"/>
      <c r="H21" s="5"/>
      <c r="I21" s="5"/>
      <c r="J21" s="5"/>
      <c r="K21" s="5"/>
      <c r="L21" s="5"/>
      <c r="M21" s="5"/>
      <c r="N21" s="5"/>
      <c r="O21" s="5"/>
      <c r="P21" s="5"/>
      <c r="Q21" s="5"/>
      <c r="R21" s="5"/>
      <c r="S21" s="5"/>
      <c r="T21" s="74">
        <f>'Segment Information'!H21</f>
        <v>260493</v>
      </c>
      <c r="U21" s="74">
        <f>'Segment Information'!I21</f>
        <v>307040</v>
      </c>
      <c r="V21" s="74">
        <f>'Segment Information'!J21</f>
        <v>360664</v>
      </c>
      <c r="W21" s="74">
        <f>'Segment Information'!K21</f>
        <v>527642</v>
      </c>
      <c r="X21" s="74">
        <f>'Segment Information'!L21</f>
        <v>1200269</v>
      </c>
      <c r="Y21" s="74">
        <f>'Segment Information'!M21</f>
        <v>2068595</v>
      </c>
      <c r="Z21" s="74">
        <f>'Segment Information'!N21</f>
        <v>2171880</v>
      </c>
      <c r="AA21" s="74">
        <f>'Segment Information'!O21</f>
        <v>4039616</v>
      </c>
      <c r="AB21" s="74">
        <f>'Segment Information'!P21</f>
        <v>3330191</v>
      </c>
      <c r="AC21" s="74">
        <f>'Segment Information'!Q21</f>
        <v>2393632</v>
      </c>
      <c r="AD21" s="74">
        <f>'Segment Information'!R21</f>
        <v>2552060</v>
      </c>
      <c r="AE21" s="74">
        <f>'Segment Information'!S21</f>
        <v>2462343</v>
      </c>
      <c r="AF21" s="74">
        <f>'Segment Information'!T21</f>
        <v>2622133</v>
      </c>
      <c r="AG21" s="74">
        <f>'Segment Information'!U21</f>
        <v>2684884</v>
      </c>
      <c r="AH21" s="5"/>
      <c r="AI21" s="8"/>
      <c r="AJ21" s="8"/>
      <c r="AK21" s="8"/>
      <c r="AL21" s="8"/>
      <c r="AM21" s="8"/>
      <c r="AN21" s="23">
        <f t="shared" ref="AN21:AN22" si="7">SUMIFS($C21:$Z21,$C$7:$Z$7,AN$7)</f>
        <v>5968386</v>
      </c>
      <c r="AO21" s="23">
        <f t="shared" ref="AO21:AO22" si="8">SUMIFS($C21:$AD21,$C$7:$AD$7,AO$7)</f>
        <v>12315499</v>
      </c>
      <c r="AP21" s="8"/>
      <c r="AQ21" s="23">
        <f t="shared" ref="AQ21:AR21" si="9">SUMIFS($C21:$AG21,$C$5:$AG$5,"&lt;="&amp;AQ$5,$C$5:$AG$5,"&gt;"&amp;EOMONTH(AQ$5,-12))</f>
        <v>11935319</v>
      </c>
      <c r="AR21" s="23">
        <f t="shared" si="9"/>
        <v>10321420</v>
      </c>
    </row>
    <row r="22" spans="1:44" ht="13" x14ac:dyDescent="0.15">
      <c r="A22" s="11" t="s">
        <v>135</v>
      </c>
      <c r="B22" s="5"/>
      <c r="C22" s="5"/>
      <c r="D22" s="5"/>
      <c r="E22" s="5"/>
      <c r="F22" s="5"/>
      <c r="G22" s="5"/>
      <c r="H22" s="5"/>
      <c r="I22" s="5"/>
      <c r="J22" s="5"/>
      <c r="K22" s="5"/>
      <c r="L22" s="5"/>
      <c r="M22" s="5"/>
      <c r="N22" s="5"/>
      <c r="O22" s="5"/>
      <c r="P22" s="5"/>
      <c r="Q22" s="5"/>
      <c r="R22" s="5"/>
      <c r="S22" s="5"/>
      <c r="T22" s="74">
        <f>'GAAP IS'!T13</f>
        <v>125085</v>
      </c>
      <c r="U22" s="74">
        <f>'GAAP IS'!U13</f>
        <v>148285</v>
      </c>
      <c r="V22" s="74">
        <f>'GAAP IS'!V13</f>
        <v>177567</v>
      </c>
      <c r="W22" s="74">
        <f>'GAAP IS'!W13</f>
        <v>306098</v>
      </c>
      <c r="X22" s="74">
        <f>'GAAP IS'!X13</f>
        <v>875456</v>
      </c>
      <c r="Y22" s="74">
        <f>'GAAP IS'!Y13</f>
        <v>1633764</v>
      </c>
      <c r="Z22" s="74">
        <f>'GAAP IS'!Z13</f>
        <v>1756225</v>
      </c>
      <c r="AA22" s="74">
        <f>'GAAP IS'!AA13</f>
        <v>3511068</v>
      </c>
      <c r="AB22" s="74">
        <f>'GAAP IS'!AB13</f>
        <v>2724296</v>
      </c>
      <c r="AC22" s="74">
        <f>'GAAP IS'!AC13</f>
        <v>1815662</v>
      </c>
      <c r="AD22" s="74">
        <f>'GAAP IS'!AD13</f>
        <v>1961621</v>
      </c>
      <c r="AE22" s="74">
        <f>'Segment Information'!S20</f>
        <v>1730793</v>
      </c>
      <c r="AF22" s="74">
        <f>'Segment Information'!T20</f>
        <v>1785885</v>
      </c>
      <c r="AG22" s="74">
        <f>'Segment Information'!U20</f>
        <v>1762752</v>
      </c>
      <c r="AH22" s="5"/>
      <c r="AI22" s="8"/>
      <c r="AJ22" s="8"/>
      <c r="AK22" s="8"/>
      <c r="AL22" s="8"/>
      <c r="AM22" s="8"/>
      <c r="AN22" s="23">
        <f t="shared" si="7"/>
        <v>4571543</v>
      </c>
      <c r="AO22" s="23">
        <f t="shared" si="8"/>
        <v>10012647</v>
      </c>
      <c r="AP22" s="8"/>
      <c r="AQ22" s="23">
        <f t="shared" ref="AQ22:AR22" si="10">SUMIFS($C22:$AG22,$C$5:$AG$5,"&lt;="&amp;AQ$5,$C$5:$AG$5,"&gt;"&amp;EOMONTH(AQ$5,-12))</f>
        <v>9807251</v>
      </c>
      <c r="AR22" s="23">
        <f t="shared" si="10"/>
        <v>7241051</v>
      </c>
    </row>
    <row r="23" spans="1:44" ht="13" x14ac:dyDescent="0.15">
      <c r="A23" s="21" t="s">
        <v>136</v>
      </c>
      <c r="B23" s="5"/>
      <c r="C23" s="5"/>
      <c r="D23" s="5"/>
      <c r="E23" s="5"/>
      <c r="F23" s="5"/>
      <c r="G23" s="5"/>
      <c r="H23" s="5"/>
      <c r="I23" s="5"/>
      <c r="J23" s="5"/>
      <c r="K23" s="5"/>
      <c r="L23" s="5"/>
      <c r="M23" s="5"/>
      <c r="N23" s="5"/>
      <c r="O23" s="5"/>
      <c r="P23" s="5"/>
      <c r="Q23" s="5"/>
      <c r="R23" s="5"/>
      <c r="S23" s="5"/>
      <c r="T23" s="74">
        <f t="shared" ref="T23:AG23" si="11">T21-T22</f>
        <v>135408</v>
      </c>
      <c r="U23" s="74">
        <f t="shared" si="11"/>
        <v>158755</v>
      </c>
      <c r="V23" s="74">
        <f t="shared" si="11"/>
        <v>183097</v>
      </c>
      <c r="W23" s="74">
        <f t="shared" si="11"/>
        <v>221544</v>
      </c>
      <c r="X23" s="74">
        <f t="shared" si="11"/>
        <v>324813</v>
      </c>
      <c r="Y23" s="74">
        <f t="shared" si="11"/>
        <v>434831</v>
      </c>
      <c r="Z23" s="74">
        <f t="shared" si="11"/>
        <v>415655</v>
      </c>
      <c r="AA23" s="74">
        <f t="shared" si="11"/>
        <v>528548</v>
      </c>
      <c r="AB23" s="74">
        <f t="shared" si="11"/>
        <v>605895</v>
      </c>
      <c r="AC23" s="74">
        <f t="shared" si="11"/>
        <v>577970</v>
      </c>
      <c r="AD23" s="74">
        <f t="shared" si="11"/>
        <v>590439</v>
      </c>
      <c r="AE23" s="74">
        <f t="shared" si="11"/>
        <v>731550</v>
      </c>
      <c r="AF23" s="74">
        <f t="shared" si="11"/>
        <v>836248</v>
      </c>
      <c r="AG23" s="74">
        <f t="shared" si="11"/>
        <v>922132</v>
      </c>
      <c r="AH23" s="5"/>
      <c r="AI23" s="8"/>
      <c r="AJ23" s="8"/>
      <c r="AK23" s="8"/>
      <c r="AL23" s="8"/>
      <c r="AM23" s="8"/>
      <c r="AN23" s="74">
        <f t="shared" ref="AN23:AO23" si="12">AN21-AN22</f>
        <v>1396843</v>
      </c>
      <c r="AO23" s="74">
        <f t="shared" si="12"/>
        <v>2302852</v>
      </c>
      <c r="AP23" s="8"/>
      <c r="AQ23" s="74">
        <f t="shared" ref="AQ23:AR23" si="13">SUMIFS($C23:$AG23,$C$5:$AG$5,"&lt;="&amp;AQ$5,$C$5:$AG$5,"&gt;"&amp;EOMONTH(AQ$5,-12))</f>
        <v>2128068</v>
      </c>
      <c r="AR23" s="74">
        <f t="shared" si="13"/>
        <v>3080369</v>
      </c>
    </row>
    <row r="24" spans="1:44" ht="13" x14ac:dyDescent="0.15">
      <c r="A24" s="1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8"/>
      <c r="AJ24" s="8"/>
      <c r="AK24" s="8"/>
      <c r="AL24" s="8"/>
      <c r="AM24" s="8"/>
      <c r="AN24" s="8"/>
      <c r="AO24" s="8"/>
      <c r="AP24" s="8"/>
      <c r="AQ24" s="8"/>
      <c r="AR24" s="8"/>
    </row>
    <row r="25" spans="1:44" ht="13" x14ac:dyDescent="0.15">
      <c r="A25" s="21" t="s">
        <v>137</v>
      </c>
      <c r="B25" s="5"/>
      <c r="C25" s="74">
        <f>'GAAP IS'!C28</f>
        <v>36181</v>
      </c>
      <c r="D25" s="74">
        <f>'GAAP IS'!D28</f>
        <v>31730</v>
      </c>
      <c r="E25" s="74">
        <f>'GAAP IS'!E28</f>
        <v>39259</v>
      </c>
      <c r="F25" s="74">
        <f>'GAAP IS'!F28</f>
        <v>38448</v>
      </c>
      <c r="G25" s="74">
        <f>'GAAP IS'!G28</f>
        <v>38496</v>
      </c>
      <c r="H25" s="74">
        <f>'GAAP IS'!H28</f>
        <v>39220</v>
      </c>
      <c r="I25" s="74">
        <f>'GAAP IS'!I28</f>
        <v>46754</v>
      </c>
      <c r="J25" s="74">
        <f>'GAAP IS'!J28</f>
        <v>49406</v>
      </c>
      <c r="K25" s="74">
        <f>'GAAP IS'!K28</f>
        <v>49900</v>
      </c>
      <c r="L25" s="74">
        <f>'GAAP IS'!L28</f>
        <v>59916</v>
      </c>
      <c r="M25" s="74">
        <f>'GAAP IS'!M28</f>
        <v>66533</v>
      </c>
      <c r="N25" s="74">
        <f>'GAAP IS'!N28</f>
        <v>76821</v>
      </c>
      <c r="O25" s="74">
        <f>'GAAP IS'!O28</f>
        <v>77266</v>
      </c>
      <c r="P25" s="74">
        <f>'GAAP IS'!P28</f>
        <v>98243</v>
      </c>
      <c r="Q25" s="74">
        <f>'GAAP IS'!Q28</f>
        <v>116337</v>
      </c>
      <c r="R25" s="74">
        <f>'GAAP IS'!R28</f>
        <v>119305</v>
      </c>
      <c r="S25" s="74">
        <f>'GAAP IS'!S28</f>
        <v>133848</v>
      </c>
      <c r="T25" s="74">
        <f>'GAAP IS'!T28</f>
        <v>156556</v>
      </c>
      <c r="U25" s="74">
        <f>'GAAP IS'!U28</f>
        <v>149491</v>
      </c>
      <c r="V25" s="74">
        <f>'GAAP IS'!V28</f>
        <v>185231</v>
      </c>
      <c r="W25" s="74">
        <f>'GAAP IS'!W28</f>
        <v>194535</v>
      </c>
      <c r="X25" s="74">
        <f>'GAAP IS'!X28</f>
        <v>238096</v>
      </c>
      <c r="Y25" s="74">
        <f>'GAAP IS'!Y28</f>
        <v>348463</v>
      </c>
      <c r="Z25" s="74">
        <f>'GAAP IS'!Z28</f>
        <v>328576</v>
      </c>
      <c r="AA25" s="74">
        <f>'GAAP IS'!AA28</f>
        <v>349460</v>
      </c>
      <c r="AB25" s="74">
        <f>'GAAP IS'!AB28</f>
        <v>375101</v>
      </c>
      <c r="AC25" s="74">
        <f>'GAAP IS'!AC28</f>
        <v>407850</v>
      </c>
      <c r="AD25" s="74">
        <f>'GAAP IS'!AD28</f>
        <v>484778</v>
      </c>
      <c r="AE25" s="74">
        <f>'GAAP IS'!AE28</f>
        <v>501562</v>
      </c>
      <c r="AF25" s="74">
        <f>'GAAP IS'!AF28</f>
        <v>530827</v>
      </c>
      <c r="AG25" s="74">
        <f>'GAAP IS'!AG28</f>
        <v>485838</v>
      </c>
      <c r="AH25" s="5"/>
      <c r="AI25" s="23">
        <f t="shared" ref="AI25:AK25" si="14">SUMIFS($C25:$U25,$C$7:$U$7,AI$7)</f>
        <v>145618</v>
      </c>
      <c r="AJ25" s="23">
        <f t="shared" si="14"/>
        <v>173876</v>
      </c>
      <c r="AK25" s="23">
        <f t="shared" si="14"/>
        <v>253170</v>
      </c>
      <c r="AL25" s="23">
        <f t="shared" ref="AL25:AL26" si="15">SUMIFS($C25:$V25,$C$7:$V$7,AL$7)</f>
        <v>411151</v>
      </c>
      <c r="AM25" s="23">
        <f t="shared" ref="AM25:AO25" si="16">SUMIFS($C25:$AD25,$C$7:$AD$7,AM$7)</f>
        <v>625126</v>
      </c>
      <c r="AN25" s="23">
        <f t="shared" si="16"/>
        <v>1109670</v>
      </c>
      <c r="AO25" s="23">
        <f t="shared" si="16"/>
        <v>1617189</v>
      </c>
      <c r="AP25" s="8"/>
      <c r="AQ25" s="23">
        <f t="shared" ref="AQ25:AR25" si="17">SUMIFS($C25:$AG25,$C$5:$AG$5,"&lt;="&amp;AQ$5,$C$5:$AG$5,"&gt;"&amp;EOMONTH(AQ$5,-12))</f>
        <v>1460987</v>
      </c>
      <c r="AR25" s="23">
        <f t="shared" si="17"/>
        <v>2003005</v>
      </c>
    </row>
    <row r="26" spans="1:44" ht="13" x14ac:dyDescent="0.15">
      <c r="A26" s="11" t="s">
        <v>138</v>
      </c>
      <c r="B26" s="5"/>
      <c r="C26" s="108">
        <v>2772.567</v>
      </c>
      <c r="D26" s="108">
        <v>2147.1350000000002</v>
      </c>
      <c r="E26" s="108">
        <v>3871.413</v>
      </c>
      <c r="F26" s="108">
        <v>3319.6010000000001</v>
      </c>
      <c r="G26" s="108">
        <v>4487.2669999999998</v>
      </c>
      <c r="H26" s="108">
        <v>3071.6320000000001</v>
      </c>
      <c r="I26" s="108">
        <v>6056.4440000000004</v>
      </c>
      <c r="J26" s="108">
        <v>6149.5379999999996</v>
      </c>
      <c r="K26" s="109">
        <v>8775.1239999999998</v>
      </c>
      <c r="L26" s="109">
        <v>10024.905000000001</v>
      </c>
      <c r="M26" s="109">
        <v>12436.387000000001</v>
      </c>
      <c r="N26" s="109">
        <v>16672.914000000001</v>
      </c>
      <c r="O26" s="109">
        <v>21692.951000000001</v>
      </c>
      <c r="P26" s="109">
        <v>32404.162</v>
      </c>
      <c r="Q26" s="109">
        <v>43112.597999999998</v>
      </c>
      <c r="R26" s="109">
        <v>46430.798000000003</v>
      </c>
      <c r="S26" s="109">
        <v>59368.071000000004</v>
      </c>
      <c r="T26" s="109">
        <v>69801.191999999995</v>
      </c>
      <c r="U26" s="109">
        <v>68444.304999999993</v>
      </c>
      <c r="V26" s="109">
        <v>92438.589000000007</v>
      </c>
      <c r="W26" s="110">
        <v>107554</v>
      </c>
      <c r="X26" s="22">
        <v>149352.34700000001</v>
      </c>
      <c r="Y26" s="22">
        <v>216980</v>
      </c>
      <c r="Z26" s="22">
        <v>223396</v>
      </c>
      <c r="AA26" s="22">
        <v>221074</v>
      </c>
      <c r="AB26" s="22">
        <v>223964</v>
      </c>
      <c r="AC26" s="22">
        <v>240207</v>
      </c>
      <c r="AD26" s="22">
        <v>312140</v>
      </c>
      <c r="AE26" s="22">
        <v>278368</v>
      </c>
      <c r="AF26" s="22">
        <v>286904</v>
      </c>
      <c r="AG26" s="22">
        <v>251852</v>
      </c>
      <c r="AH26" s="23"/>
      <c r="AI26" s="23">
        <f t="shared" ref="AI26:AK26" si="18">SUMIFS($C26:$U26,$C$7:$U$7,AI$7)</f>
        <v>12110.716</v>
      </c>
      <c r="AJ26" s="23">
        <f t="shared" si="18"/>
        <v>19764.881000000001</v>
      </c>
      <c r="AK26" s="23">
        <f t="shared" si="18"/>
        <v>47909.33</v>
      </c>
      <c r="AL26" s="23">
        <f t="shared" si="15"/>
        <v>143640.50899999999</v>
      </c>
      <c r="AM26" s="23">
        <f t="shared" ref="AM26:AO26" si="19">SUMIFS($C26:$AD26,$C$7:$AD$7,AM$7)</f>
        <v>290052.15700000001</v>
      </c>
      <c r="AN26" s="23">
        <f t="shared" si="19"/>
        <v>697282.34700000007</v>
      </c>
      <c r="AO26" s="23">
        <f t="shared" si="19"/>
        <v>997385</v>
      </c>
      <c r="AP26" s="23"/>
      <c r="AQ26" s="23">
        <f t="shared" ref="AQ26:AR26" si="20">SUMIFS($C26:$AG26,$C$5:$AG$5,"&lt;="&amp;AQ$5,$C$5:$AG$5,"&gt;"&amp;EOMONTH(AQ$5,-12))</f>
        <v>908641</v>
      </c>
      <c r="AR26" s="23">
        <f t="shared" si="20"/>
        <v>1129264</v>
      </c>
    </row>
    <row r="27" spans="1:44" ht="13" x14ac:dyDescent="0.15">
      <c r="A27" s="95" t="s">
        <v>139</v>
      </c>
      <c r="B27" s="96"/>
      <c r="C27" s="111"/>
      <c r="D27" s="111"/>
      <c r="E27" s="111"/>
      <c r="F27" s="111"/>
      <c r="G27" s="112">
        <f t="shared" ref="G27:Y27" si="21">G26/C26-1</f>
        <v>0.61845214200414267</v>
      </c>
      <c r="H27" s="112">
        <f t="shared" si="21"/>
        <v>0.43057236736395232</v>
      </c>
      <c r="I27" s="112">
        <f t="shared" si="21"/>
        <v>0.56440142139317095</v>
      </c>
      <c r="J27" s="112">
        <f t="shared" si="21"/>
        <v>0.85249311588952992</v>
      </c>
      <c r="K27" s="112">
        <f t="shared" si="21"/>
        <v>0.95556092383181124</v>
      </c>
      <c r="L27" s="112">
        <f t="shared" si="21"/>
        <v>2.2637063945160101</v>
      </c>
      <c r="M27" s="112">
        <f t="shared" si="21"/>
        <v>1.0534140165417196</v>
      </c>
      <c r="N27" s="112">
        <f t="shared" si="21"/>
        <v>1.7112466009641705</v>
      </c>
      <c r="O27" s="112">
        <f t="shared" si="21"/>
        <v>1.4720962347654578</v>
      </c>
      <c r="P27" s="112">
        <f t="shared" si="21"/>
        <v>2.2323659924956893</v>
      </c>
      <c r="Q27" s="112">
        <f t="shared" si="21"/>
        <v>2.4666497592910219</v>
      </c>
      <c r="R27" s="112">
        <f t="shared" si="21"/>
        <v>1.7848040240596217</v>
      </c>
      <c r="S27" s="112">
        <f t="shared" si="21"/>
        <v>1.7367448071034688</v>
      </c>
      <c r="T27" s="112">
        <f t="shared" si="21"/>
        <v>1.154081071437675</v>
      </c>
      <c r="U27" s="112">
        <f t="shared" si="21"/>
        <v>0.58757087661476581</v>
      </c>
      <c r="V27" s="112">
        <f t="shared" si="21"/>
        <v>0.99088951691073679</v>
      </c>
      <c r="W27" s="112">
        <f t="shared" si="21"/>
        <v>0.81164720679572011</v>
      </c>
      <c r="X27" s="112">
        <f t="shared" si="21"/>
        <v>1.1396818982690156</v>
      </c>
      <c r="Y27" s="112">
        <f t="shared" si="21"/>
        <v>2.1701687963666227</v>
      </c>
      <c r="Z27" s="113">
        <v>1.28</v>
      </c>
      <c r="AA27" s="113">
        <v>0.94</v>
      </c>
      <c r="AB27" s="113">
        <v>0.44</v>
      </c>
      <c r="AC27" s="113">
        <v>0.06</v>
      </c>
      <c r="AD27" s="112">
        <f t="shared" ref="AD27:AE27" si="22">AD26/Z26-1</f>
        <v>0.39724972694229077</v>
      </c>
      <c r="AE27" s="112">
        <f t="shared" si="22"/>
        <v>0.25916209052172579</v>
      </c>
      <c r="AF27" s="112">
        <v>0.28000000000000003</v>
      </c>
      <c r="AG27" s="112">
        <f>AG26/AC26-1</f>
        <v>4.8479020178429533E-2</v>
      </c>
      <c r="AH27" s="5"/>
      <c r="AI27" s="5"/>
      <c r="AJ27" s="111">
        <f t="shared" ref="AJ27:AO27" si="23">AJ26/AI26-1</f>
        <v>0.63201589402311154</v>
      </c>
      <c r="AK27" s="111">
        <f t="shared" si="23"/>
        <v>1.4239624817371781</v>
      </c>
      <c r="AL27" s="111">
        <f t="shared" si="23"/>
        <v>1.9981740299853907</v>
      </c>
      <c r="AM27" s="111">
        <f t="shared" si="23"/>
        <v>1.0192921830985715</v>
      </c>
      <c r="AN27" s="111">
        <f t="shared" si="23"/>
        <v>1.4039895245460974</v>
      </c>
      <c r="AO27" s="111">
        <f t="shared" si="23"/>
        <v>0.43038900137249558</v>
      </c>
      <c r="AP27" s="5"/>
      <c r="AQ27" s="111"/>
      <c r="AR27" s="111">
        <f>AR26/AQ26-1</f>
        <v>0.24280546442434359</v>
      </c>
    </row>
    <row r="28" spans="1:44" ht="13" x14ac:dyDescent="0.15">
      <c r="A28" s="11"/>
      <c r="B28" s="5"/>
      <c r="C28" s="5"/>
      <c r="D28" s="5"/>
      <c r="E28" s="5"/>
      <c r="F28" s="5"/>
      <c r="G28" s="11"/>
      <c r="H28" s="11"/>
      <c r="I28" s="11"/>
      <c r="J28" s="11"/>
      <c r="K28" s="11"/>
      <c r="L28" s="11"/>
      <c r="M28" s="11"/>
      <c r="N28" s="11"/>
      <c r="O28" s="11"/>
      <c r="P28" s="11"/>
      <c r="Q28" s="11"/>
      <c r="R28" s="11"/>
      <c r="S28" s="11"/>
      <c r="T28" s="11"/>
      <c r="U28" s="11"/>
      <c r="V28" s="11"/>
      <c r="W28" s="5"/>
      <c r="X28" s="5"/>
      <c r="Y28" s="5"/>
      <c r="Z28" s="5"/>
      <c r="AA28" s="5"/>
      <c r="AB28" s="5"/>
      <c r="AC28" s="5"/>
      <c r="AD28" s="5"/>
      <c r="AE28" s="5"/>
      <c r="AF28" s="5"/>
      <c r="AG28" s="5"/>
      <c r="AH28" s="5"/>
      <c r="AI28" s="5"/>
      <c r="AJ28" s="15"/>
      <c r="AK28" s="15"/>
      <c r="AL28" s="15"/>
      <c r="AM28" s="15"/>
      <c r="AN28" s="15"/>
      <c r="AO28" s="5"/>
      <c r="AP28" s="5"/>
      <c r="AQ28" s="5"/>
      <c r="AR28" s="15"/>
    </row>
    <row r="29" spans="1:44" ht="13" x14ac:dyDescent="0.15">
      <c r="A29" s="11" t="s">
        <v>140</v>
      </c>
      <c r="B29" s="5"/>
      <c r="C29" s="114">
        <f t="shared" ref="C29:AG29" si="24">C25-C26</f>
        <v>33408.432999999997</v>
      </c>
      <c r="D29" s="114">
        <f t="shared" si="24"/>
        <v>29582.864999999998</v>
      </c>
      <c r="E29" s="114">
        <f t="shared" si="24"/>
        <v>35387.587</v>
      </c>
      <c r="F29" s="114">
        <f t="shared" si="24"/>
        <v>35128.398999999998</v>
      </c>
      <c r="G29" s="114">
        <f t="shared" si="24"/>
        <v>34008.733</v>
      </c>
      <c r="H29" s="114">
        <f t="shared" si="24"/>
        <v>36148.368000000002</v>
      </c>
      <c r="I29" s="114">
        <f t="shared" si="24"/>
        <v>40697.555999999997</v>
      </c>
      <c r="J29" s="114">
        <f t="shared" si="24"/>
        <v>43256.462</v>
      </c>
      <c r="K29" s="114">
        <f t="shared" si="24"/>
        <v>41124.876000000004</v>
      </c>
      <c r="L29" s="114">
        <f t="shared" si="24"/>
        <v>49891.095000000001</v>
      </c>
      <c r="M29" s="114">
        <f t="shared" si="24"/>
        <v>54096.612999999998</v>
      </c>
      <c r="N29" s="114">
        <f t="shared" si="24"/>
        <v>60148.085999999996</v>
      </c>
      <c r="O29" s="114">
        <f t="shared" si="24"/>
        <v>55573.048999999999</v>
      </c>
      <c r="P29" s="114">
        <f t="shared" si="24"/>
        <v>65838.838000000003</v>
      </c>
      <c r="Q29" s="114">
        <f t="shared" si="24"/>
        <v>73224.402000000002</v>
      </c>
      <c r="R29" s="114">
        <f t="shared" si="24"/>
        <v>72874.20199999999</v>
      </c>
      <c r="S29" s="114">
        <f t="shared" si="24"/>
        <v>74479.929000000004</v>
      </c>
      <c r="T29" s="114">
        <f t="shared" si="24"/>
        <v>86754.808000000005</v>
      </c>
      <c r="U29" s="114">
        <f t="shared" si="24"/>
        <v>81046.695000000007</v>
      </c>
      <c r="V29" s="114">
        <f t="shared" si="24"/>
        <v>92792.410999999993</v>
      </c>
      <c r="W29" s="114">
        <f t="shared" si="24"/>
        <v>86981</v>
      </c>
      <c r="X29" s="114">
        <f t="shared" si="24"/>
        <v>88743.652999999991</v>
      </c>
      <c r="Y29" s="114">
        <f t="shared" si="24"/>
        <v>131483</v>
      </c>
      <c r="Z29" s="114">
        <f t="shared" si="24"/>
        <v>105180</v>
      </c>
      <c r="AA29" s="114">
        <f t="shared" si="24"/>
        <v>128386</v>
      </c>
      <c r="AB29" s="114">
        <f t="shared" si="24"/>
        <v>151137</v>
      </c>
      <c r="AC29" s="114">
        <f t="shared" si="24"/>
        <v>167643</v>
      </c>
      <c r="AD29" s="114">
        <f t="shared" si="24"/>
        <v>172638</v>
      </c>
      <c r="AE29" s="114">
        <f t="shared" si="24"/>
        <v>223194</v>
      </c>
      <c r="AF29" s="114">
        <f t="shared" si="24"/>
        <v>243923</v>
      </c>
      <c r="AG29" s="114">
        <f t="shared" si="24"/>
        <v>233986</v>
      </c>
      <c r="AH29" s="23"/>
      <c r="AI29" s="23">
        <f t="shared" ref="AI29:AL29" si="25">SUMIFS($C29:$T29,$C$7:$T$7,AI$7)</f>
        <v>133507.28399999999</v>
      </c>
      <c r="AJ29" s="23">
        <f t="shared" si="25"/>
        <v>154111.11900000001</v>
      </c>
      <c r="AK29" s="23">
        <f t="shared" si="25"/>
        <v>205260.66999999998</v>
      </c>
      <c r="AL29" s="23">
        <f t="shared" si="25"/>
        <v>267510.49099999998</v>
      </c>
      <c r="AM29" s="23">
        <f>SUMIFS($C29:$V29,$C$7:$V$7,AM$7)</f>
        <v>335073.84299999999</v>
      </c>
      <c r="AN29" s="23">
        <f t="shared" ref="AN29:AO29" si="26">SUMIFS($C29:$AD29,$C$7:$AD$7,AN$7)</f>
        <v>412387.65299999999</v>
      </c>
      <c r="AO29" s="23">
        <f t="shared" si="26"/>
        <v>619804</v>
      </c>
      <c r="AP29" s="23"/>
      <c r="AQ29" s="23">
        <f t="shared" ref="AQ29:AR29" si="27">SUMIFS($C29:$AG29,$C$5:$AG$5,"&lt;="&amp;AQ$5,$C$5:$AG$5,"&gt;"&amp;EOMONTH(AQ$5,-12))</f>
        <v>552346</v>
      </c>
      <c r="AR29" s="23">
        <f t="shared" si="27"/>
        <v>873741</v>
      </c>
    </row>
    <row r="30" spans="1:44" ht="13" x14ac:dyDescent="0.15">
      <c r="A30" s="95" t="s">
        <v>139</v>
      </c>
      <c r="C30" s="115"/>
      <c r="D30" s="115"/>
      <c r="E30" s="115"/>
      <c r="F30" s="115"/>
      <c r="G30" s="112">
        <f t="shared" ref="G30:AE30" si="28">G29/C29-1</f>
        <v>1.7968517110634963E-2</v>
      </c>
      <c r="H30" s="112">
        <f t="shared" si="28"/>
        <v>0.22193600924048451</v>
      </c>
      <c r="I30" s="112">
        <f t="shared" si="28"/>
        <v>0.15005173989399156</v>
      </c>
      <c r="J30" s="112">
        <f t="shared" si="28"/>
        <v>0.2313815383388238</v>
      </c>
      <c r="K30" s="112">
        <f t="shared" si="28"/>
        <v>0.20924457844401334</v>
      </c>
      <c r="L30" s="112">
        <f t="shared" si="28"/>
        <v>0.38017558635012239</v>
      </c>
      <c r="M30" s="112">
        <f t="shared" si="28"/>
        <v>0.32923492997957915</v>
      </c>
      <c r="N30" s="112">
        <f t="shared" si="28"/>
        <v>0.39049943566813194</v>
      </c>
      <c r="O30" s="112">
        <f t="shared" si="28"/>
        <v>0.35132441493562183</v>
      </c>
      <c r="P30" s="112">
        <f t="shared" si="28"/>
        <v>0.31965109204358022</v>
      </c>
      <c r="Q30" s="112">
        <f t="shared" si="28"/>
        <v>0.35358570415489798</v>
      </c>
      <c r="R30" s="112">
        <f t="shared" si="28"/>
        <v>0.21157973339334513</v>
      </c>
      <c r="S30" s="112">
        <f t="shared" si="28"/>
        <v>0.34021671188132951</v>
      </c>
      <c r="T30" s="112">
        <f t="shared" si="28"/>
        <v>0.31768437346965328</v>
      </c>
      <c r="U30" s="112">
        <f t="shared" si="28"/>
        <v>0.10682631453924341</v>
      </c>
      <c r="V30" s="112">
        <f t="shared" si="28"/>
        <v>0.27332318506897679</v>
      </c>
      <c r="W30" s="112">
        <f t="shared" si="28"/>
        <v>0.16784482971244508</v>
      </c>
      <c r="X30" s="112">
        <f t="shared" si="28"/>
        <v>2.2924896565962971E-2</v>
      </c>
      <c r="Y30" s="112">
        <f t="shared" si="28"/>
        <v>0.62231168093899436</v>
      </c>
      <c r="Z30" s="112">
        <f t="shared" si="28"/>
        <v>0.1334978676219547</v>
      </c>
      <c r="AA30" s="112">
        <f t="shared" si="28"/>
        <v>0.47602349938492305</v>
      </c>
      <c r="AB30" s="112">
        <f t="shared" si="28"/>
        <v>0.70307390884619103</v>
      </c>
      <c r="AC30" s="112">
        <f t="shared" si="28"/>
        <v>0.27501654206247195</v>
      </c>
      <c r="AD30" s="112">
        <f t="shared" si="28"/>
        <v>0.64135767256132348</v>
      </c>
      <c r="AE30" s="112">
        <f t="shared" si="28"/>
        <v>0.73846057981399849</v>
      </c>
      <c r="AF30" s="113">
        <v>0.63</v>
      </c>
      <c r="AG30" s="113">
        <v>0.38</v>
      </c>
      <c r="AJ30" s="111">
        <f t="shared" ref="AJ30:AO30" si="29">AJ29/AI29-1</f>
        <v>0.15432742231502528</v>
      </c>
      <c r="AK30" s="111">
        <f t="shared" si="29"/>
        <v>0.33190045813631386</v>
      </c>
      <c r="AL30" s="111">
        <f t="shared" si="29"/>
        <v>0.30327203453053131</v>
      </c>
      <c r="AM30" s="111">
        <f t="shared" si="29"/>
        <v>0.25256337329962886</v>
      </c>
      <c r="AN30" s="111">
        <f t="shared" si="29"/>
        <v>0.23073663198472949</v>
      </c>
      <c r="AO30" s="111">
        <f t="shared" si="29"/>
        <v>0.50296449345926475</v>
      </c>
      <c r="AQ30" s="111"/>
      <c r="AR30" s="111">
        <f>AR29/AQ29-1</f>
        <v>0.58187259435209082</v>
      </c>
    </row>
    <row r="32" spans="1:44" ht="13" x14ac:dyDescent="0.15">
      <c r="A32" s="3" t="s">
        <v>141</v>
      </c>
      <c r="B32" s="64"/>
      <c r="C32" s="64"/>
      <c r="D32" s="64"/>
      <c r="E32" s="64"/>
      <c r="F32" s="64"/>
      <c r="G32" s="64"/>
      <c r="H32" s="64"/>
      <c r="I32" s="64"/>
      <c r="J32" s="64"/>
      <c r="K32" s="64"/>
      <c r="L32" s="64"/>
      <c r="M32" s="64"/>
      <c r="N32" s="64"/>
      <c r="O32" s="116">
        <f>'Pro Forma ex-Caviar'!C29</f>
        <v>4165</v>
      </c>
      <c r="P32" s="116">
        <f>'Pro Forma ex-Caviar'!D29</f>
        <v>3883</v>
      </c>
      <c r="Q32" s="116">
        <f>'Pro Forma ex-Caviar'!E29</f>
        <v>3428</v>
      </c>
      <c r="R32" s="116">
        <f>'Pro Forma ex-Caviar'!F29</f>
        <v>4533</v>
      </c>
      <c r="S32" s="116">
        <f>'Pro Forma ex-Caviar'!G29</f>
        <v>5229</v>
      </c>
      <c r="T32" s="116">
        <f>'Pro Forma ex-Caviar'!H29</f>
        <v>5593</v>
      </c>
      <c r="U32" s="116">
        <f>'Pro Forma ex-Caviar'!I29</f>
        <v>6205</v>
      </c>
      <c r="V32" s="116">
        <f>'Pro Forma ex-Caviar'!J29</f>
        <v>1893</v>
      </c>
      <c r="W32" s="116">
        <v>0</v>
      </c>
      <c r="X32" s="116">
        <v>0</v>
      </c>
      <c r="Y32" s="116">
        <v>0</v>
      </c>
      <c r="Z32" s="116">
        <v>0</v>
      </c>
      <c r="AA32" s="116">
        <v>0</v>
      </c>
      <c r="AB32" s="116">
        <v>0</v>
      </c>
      <c r="AC32" s="116">
        <v>0</v>
      </c>
      <c r="AD32" s="116">
        <v>0</v>
      </c>
      <c r="AE32" s="116">
        <v>0</v>
      </c>
      <c r="AF32" s="116">
        <v>0</v>
      </c>
      <c r="AG32" s="116">
        <v>0</v>
      </c>
      <c r="AH32" s="64"/>
      <c r="AI32" s="64"/>
      <c r="AJ32" s="64"/>
      <c r="AK32" s="64"/>
      <c r="AL32" s="116"/>
      <c r="AM32" s="116"/>
      <c r="AN32" s="116"/>
      <c r="AO32" s="116"/>
      <c r="AP32" s="64"/>
      <c r="AQ32" s="64"/>
      <c r="AR32" s="64"/>
    </row>
    <row r="34" spans="1:44" ht="13" x14ac:dyDescent="0.15">
      <c r="A34" s="11" t="s">
        <v>142</v>
      </c>
      <c r="O34" s="114">
        <f t="shared" ref="O34:AG34" si="30">O29-O32</f>
        <v>51408.048999999999</v>
      </c>
      <c r="P34" s="114">
        <f t="shared" si="30"/>
        <v>61955.838000000003</v>
      </c>
      <c r="Q34" s="114">
        <f t="shared" si="30"/>
        <v>69796.402000000002</v>
      </c>
      <c r="R34" s="114">
        <f t="shared" si="30"/>
        <v>68341.20199999999</v>
      </c>
      <c r="S34" s="114">
        <f t="shared" si="30"/>
        <v>69250.929000000004</v>
      </c>
      <c r="T34" s="114">
        <f t="shared" si="30"/>
        <v>81161.808000000005</v>
      </c>
      <c r="U34" s="114">
        <f t="shared" si="30"/>
        <v>74841.695000000007</v>
      </c>
      <c r="V34" s="114">
        <f t="shared" si="30"/>
        <v>90899.410999999993</v>
      </c>
      <c r="W34" s="114">
        <f t="shared" si="30"/>
        <v>86981</v>
      </c>
      <c r="X34" s="114">
        <f t="shared" si="30"/>
        <v>88743.652999999991</v>
      </c>
      <c r="Y34" s="114">
        <f t="shared" si="30"/>
        <v>131483</v>
      </c>
      <c r="Z34" s="114">
        <f t="shared" si="30"/>
        <v>105180</v>
      </c>
      <c r="AA34" s="114">
        <f t="shared" si="30"/>
        <v>128386</v>
      </c>
      <c r="AB34" s="114">
        <f t="shared" si="30"/>
        <v>151137</v>
      </c>
      <c r="AC34" s="114">
        <f t="shared" si="30"/>
        <v>167643</v>
      </c>
      <c r="AD34" s="114">
        <f t="shared" si="30"/>
        <v>172638</v>
      </c>
      <c r="AE34" s="114">
        <f t="shared" si="30"/>
        <v>223194</v>
      </c>
      <c r="AF34" s="114">
        <f t="shared" si="30"/>
        <v>243923</v>
      </c>
      <c r="AG34" s="114">
        <f t="shared" si="30"/>
        <v>233986</v>
      </c>
      <c r="AH34" s="23"/>
      <c r="AI34" s="23"/>
      <c r="AJ34" s="23"/>
      <c r="AK34" s="23"/>
      <c r="AL34" s="23">
        <f>SUMIFS($C34:$T34,$C$7:$T$7,AL$7)</f>
        <v>251501.49099999998</v>
      </c>
      <c r="AM34" s="23">
        <f>SUMIFS($C34:$V34,$C$7:$V$7,AM$7)</f>
        <v>316153.84299999999</v>
      </c>
      <c r="AN34" s="23">
        <f t="shared" ref="AN34:AO34" si="31">SUMIFS($C34:$AD34,$C$7:$AD$7,AN$7)</f>
        <v>412387.65299999999</v>
      </c>
      <c r="AO34" s="23">
        <f t="shared" si="31"/>
        <v>619804</v>
      </c>
      <c r="AQ34" s="23">
        <f t="shared" ref="AQ34:AR34" si="32">SUMIFS($C34:$AG34,$C$5:$AG$5,"&lt;="&amp;AQ$5,$C$5:$AG$5,"&gt;"&amp;EOMONTH(AQ$5,-12))</f>
        <v>552346</v>
      </c>
      <c r="AR34" s="23">
        <f t="shared" si="32"/>
        <v>873741</v>
      </c>
    </row>
    <row r="35" spans="1:44" ht="13" x14ac:dyDescent="0.15">
      <c r="A35" s="95" t="s">
        <v>139</v>
      </c>
      <c r="S35" s="112">
        <f t="shared" ref="S35:Y35" si="33">S34/O34-1</f>
        <v>0.34708339155216739</v>
      </c>
      <c r="T35" s="112">
        <f t="shared" si="33"/>
        <v>0.30999451577105619</v>
      </c>
      <c r="U35" s="112">
        <f t="shared" si="33"/>
        <v>7.2285860809845337E-2</v>
      </c>
      <c r="V35" s="112">
        <f t="shared" si="33"/>
        <v>0.33008212234838963</v>
      </c>
      <c r="W35" s="112">
        <f t="shared" si="33"/>
        <v>0.25602647150047608</v>
      </c>
      <c r="X35" s="112">
        <f t="shared" si="33"/>
        <v>9.3416413296263601E-2</v>
      </c>
      <c r="Y35" s="112">
        <f t="shared" si="33"/>
        <v>0.75681483429791352</v>
      </c>
      <c r="Z35" s="113">
        <v>0.21</v>
      </c>
      <c r="AA35" s="113">
        <v>0.59</v>
      </c>
      <c r="AB35" s="113">
        <v>0.81</v>
      </c>
      <c r="AC35" s="113">
        <v>0.38</v>
      </c>
      <c r="AD35" s="112">
        <f t="shared" ref="AD35:AE35" si="34">AD34/Z34-1</f>
        <v>0.64135767256132348</v>
      </c>
      <c r="AE35" s="112">
        <f t="shared" si="34"/>
        <v>0.73846057981399849</v>
      </c>
      <c r="AF35" s="113">
        <v>0.63</v>
      </c>
      <c r="AG35" s="113">
        <v>0.38</v>
      </c>
      <c r="AM35" s="111">
        <f t="shared" ref="AM35:AO35" si="35">AM34/AL34-1</f>
        <v>0.25706548196964762</v>
      </c>
      <c r="AN35" s="111">
        <f t="shared" si="35"/>
        <v>0.30438918308514751</v>
      </c>
      <c r="AO35" s="111">
        <f t="shared" si="35"/>
        <v>0.50296449345926475</v>
      </c>
      <c r="AR35" s="111">
        <f>AR34/AQ34-1</f>
        <v>0.58187259435209082</v>
      </c>
    </row>
    <row r="37" spans="1:44" ht="96" x14ac:dyDescent="0.15">
      <c r="A37" s="103" t="s">
        <v>143</v>
      </c>
      <c r="AM37" s="1"/>
      <c r="AN37" s="1"/>
    </row>
    <row r="38" spans="1:44" ht="108" x14ac:dyDescent="0.15">
      <c r="A38" s="103" t="s">
        <v>144</v>
      </c>
    </row>
    <row r="39" spans="1:44" ht="24" x14ac:dyDescent="0.15">
      <c r="A39" s="103" t="s">
        <v>145</v>
      </c>
    </row>
    <row r="40" spans="1:44" ht="48" x14ac:dyDescent="0.15">
      <c r="A40" s="103" t="s">
        <v>146</v>
      </c>
    </row>
  </sheetData>
  <mergeCells count="10">
    <mergeCell ref="AE4:AG4"/>
    <mergeCell ref="AI4:AO4"/>
    <mergeCell ref="AQ4:AR4"/>
    <mergeCell ref="C4:F4"/>
    <mergeCell ref="G4:J4"/>
    <mergeCell ref="K4:N4"/>
    <mergeCell ref="O4:R4"/>
    <mergeCell ref="S4:V4"/>
    <mergeCell ref="W4:Z4"/>
    <mergeCell ref="AA4:A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U65"/>
  <sheetViews>
    <sheetView showGridLines="0" workbookViewId="0">
      <pane xSplit="1" topLeftCell="B1" activePane="topRight" state="frozen"/>
      <selection pane="topRight"/>
    </sheetView>
  </sheetViews>
  <sheetFormatPr baseColWidth="10" defaultColWidth="12.6640625" defaultRowHeight="15.75" customHeight="1" outlineLevelRow="1" x14ac:dyDescent="0.15"/>
  <cols>
    <col min="1" max="1" width="35.5" customWidth="1"/>
    <col min="2" max="2" width="4.1640625" customWidth="1"/>
    <col min="3" max="21" width="11.1640625" customWidth="1"/>
  </cols>
  <sheetData>
    <row r="1" spans="1:21" ht="13" x14ac:dyDescent="0.15">
      <c r="A1" s="7" t="s">
        <v>9</v>
      </c>
      <c r="B1" s="5"/>
      <c r="C1" s="5"/>
      <c r="D1" s="5"/>
      <c r="E1" s="5"/>
      <c r="F1" s="5"/>
      <c r="G1" s="5"/>
      <c r="H1" s="5"/>
      <c r="I1" s="5"/>
      <c r="J1" s="5"/>
      <c r="K1" s="5"/>
      <c r="L1" s="5"/>
      <c r="M1" s="5"/>
      <c r="N1" s="5"/>
      <c r="O1" s="5"/>
      <c r="P1" s="5"/>
      <c r="Q1" s="5"/>
      <c r="R1" s="5"/>
      <c r="S1" s="5"/>
      <c r="T1" s="5"/>
      <c r="U1" s="5"/>
    </row>
    <row r="2" spans="1:21" ht="13" x14ac:dyDescent="0.15">
      <c r="A2" s="13" t="s">
        <v>147</v>
      </c>
      <c r="B2" s="5"/>
      <c r="M2" s="5"/>
      <c r="N2" s="5"/>
      <c r="O2" s="5"/>
      <c r="P2" s="5"/>
      <c r="Q2" s="5"/>
      <c r="R2" s="5"/>
      <c r="S2" s="5"/>
      <c r="T2" s="5"/>
      <c r="U2" s="5"/>
    </row>
    <row r="3" spans="1:21" ht="13" x14ac:dyDescent="0.15">
      <c r="A3" s="13" t="s">
        <v>11</v>
      </c>
      <c r="B3" s="5"/>
      <c r="C3" s="55"/>
      <c r="D3" s="55"/>
      <c r="E3" s="55"/>
      <c r="F3" s="55"/>
      <c r="I3" s="55"/>
      <c r="J3" s="55"/>
      <c r="K3" s="55"/>
      <c r="L3" s="55"/>
      <c r="M3" s="55"/>
      <c r="N3" s="55"/>
      <c r="O3" s="55"/>
      <c r="P3" s="55"/>
      <c r="Q3" s="55"/>
      <c r="R3" s="55"/>
      <c r="S3" s="55"/>
      <c r="T3" s="55"/>
      <c r="U3" s="55"/>
    </row>
    <row r="4" spans="1:21" ht="13" collapsed="1" x14ac:dyDescent="0.15">
      <c r="A4" s="13" t="s">
        <v>12</v>
      </c>
      <c r="B4" s="5"/>
      <c r="C4" s="14" t="s">
        <v>148</v>
      </c>
      <c r="D4" s="14" t="s">
        <v>148</v>
      </c>
      <c r="E4" s="14" t="s">
        <v>148</v>
      </c>
      <c r="F4" s="14" t="s">
        <v>148</v>
      </c>
      <c r="G4" s="14"/>
      <c r="H4" s="155" t="s">
        <v>13</v>
      </c>
      <c r="I4" s="153"/>
      <c r="J4" s="153"/>
      <c r="K4" s="14"/>
      <c r="L4" s="14" t="s">
        <v>13</v>
      </c>
      <c r="M4" s="14"/>
      <c r="N4" s="14"/>
      <c r="O4" s="156" t="s">
        <v>13</v>
      </c>
      <c r="P4" s="153"/>
      <c r="Q4" s="153"/>
      <c r="R4" s="153"/>
      <c r="S4" s="152" t="s">
        <v>13</v>
      </c>
      <c r="T4" s="153"/>
      <c r="U4" s="153"/>
    </row>
    <row r="5" spans="1:21" ht="13" hidden="1" outlineLevel="1" x14ac:dyDescent="0.15">
      <c r="A5" s="15"/>
      <c r="B5" s="15"/>
      <c r="C5" s="117">
        <v>43465</v>
      </c>
      <c r="D5" s="117">
        <v>43830</v>
      </c>
      <c r="E5" s="117">
        <v>44196</v>
      </c>
      <c r="F5" s="117">
        <v>44561</v>
      </c>
      <c r="G5" s="117">
        <v>43555</v>
      </c>
      <c r="H5" s="117">
        <v>43646</v>
      </c>
      <c r="I5" s="117">
        <v>43738</v>
      </c>
      <c r="J5" s="117">
        <v>43830</v>
      </c>
      <c r="K5" s="117">
        <v>43921</v>
      </c>
      <c r="L5" s="117">
        <v>44012</v>
      </c>
      <c r="M5" s="117">
        <v>44104</v>
      </c>
      <c r="N5" s="117">
        <v>44196</v>
      </c>
      <c r="O5" s="117">
        <v>44286</v>
      </c>
      <c r="P5" s="117">
        <v>44377</v>
      </c>
      <c r="Q5" s="117">
        <v>44469</v>
      </c>
      <c r="R5" s="117">
        <v>44561</v>
      </c>
      <c r="S5" s="18">
        <v>44651</v>
      </c>
      <c r="T5" s="18">
        <v>44742</v>
      </c>
      <c r="U5" s="18">
        <v>44834</v>
      </c>
    </row>
    <row r="6" spans="1:21" ht="14" x14ac:dyDescent="0.15">
      <c r="A6" s="15"/>
      <c r="B6" s="15"/>
      <c r="C6" s="20" t="s">
        <v>19</v>
      </c>
      <c r="D6" s="20" t="s">
        <v>19</v>
      </c>
      <c r="E6" s="20" t="s">
        <v>19</v>
      </c>
      <c r="F6" s="20" t="s">
        <v>19</v>
      </c>
      <c r="G6" s="20" t="s">
        <v>149</v>
      </c>
      <c r="H6" s="20" t="s">
        <v>17</v>
      </c>
      <c r="I6" s="20" t="s">
        <v>18</v>
      </c>
      <c r="J6" s="20" t="s">
        <v>19</v>
      </c>
      <c r="K6" s="20" t="s">
        <v>149</v>
      </c>
      <c r="L6" s="20" t="s">
        <v>17</v>
      </c>
      <c r="M6" s="20" t="s">
        <v>18</v>
      </c>
      <c r="N6" s="20" t="s">
        <v>19</v>
      </c>
      <c r="O6" s="20" t="s">
        <v>149</v>
      </c>
      <c r="P6" s="20" t="s">
        <v>17</v>
      </c>
      <c r="Q6" s="20" t="s">
        <v>18</v>
      </c>
      <c r="R6" s="20" t="s">
        <v>19</v>
      </c>
      <c r="S6" s="20" t="s">
        <v>16</v>
      </c>
      <c r="T6" s="20" t="s">
        <v>17</v>
      </c>
      <c r="U6" s="20" t="s">
        <v>18</v>
      </c>
    </row>
    <row r="7" spans="1:21" ht="13" x14ac:dyDescent="0.15">
      <c r="A7" s="21" t="s">
        <v>150</v>
      </c>
      <c r="B7" s="15"/>
      <c r="C7" s="7">
        <v>2018</v>
      </c>
      <c r="D7" s="7">
        <v>2019</v>
      </c>
      <c r="E7" s="7">
        <v>2020</v>
      </c>
      <c r="F7" s="7">
        <v>2021</v>
      </c>
      <c r="G7" s="7">
        <v>2019</v>
      </c>
      <c r="H7" s="7">
        <v>2019</v>
      </c>
      <c r="I7" s="7">
        <v>2019</v>
      </c>
      <c r="J7" s="7">
        <v>2019</v>
      </c>
      <c r="K7" s="7">
        <v>2020</v>
      </c>
      <c r="L7" s="7">
        <v>2020</v>
      </c>
      <c r="M7" s="7">
        <v>2020</v>
      </c>
      <c r="N7" s="7">
        <v>2020</v>
      </c>
      <c r="O7" s="7">
        <v>2021</v>
      </c>
      <c r="P7" s="7">
        <v>2021</v>
      </c>
      <c r="Q7" s="7">
        <v>2021</v>
      </c>
      <c r="R7" s="7">
        <v>2021</v>
      </c>
      <c r="S7" s="7">
        <v>2022</v>
      </c>
      <c r="T7" s="7">
        <v>2022</v>
      </c>
      <c r="U7" s="7">
        <v>2022</v>
      </c>
    </row>
    <row r="8" spans="1:21" ht="13" x14ac:dyDescent="0.15">
      <c r="A8" s="11" t="s">
        <v>21</v>
      </c>
      <c r="B8" s="15"/>
      <c r="C8" s="37">
        <v>2428736</v>
      </c>
      <c r="D8" s="37">
        <v>3008209</v>
      </c>
      <c r="E8" s="37">
        <v>3061231</v>
      </c>
      <c r="F8" s="37">
        <v>4383302</v>
      </c>
      <c r="G8" s="37">
        <f>1400026-H8</f>
        <v>641482</v>
      </c>
      <c r="H8" s="37">
        <v>758544</v>
      </c>
      <c r="I8" s="37">
        <v>797406</v>
      </c>
      <c r="J8" s="37">
        <v>810777</v>
      </c>
      <c r="K8" s="37">
        <f>1359197-L8</f>
        <v>730282</v>
      </c>
      <c r="L8" s="37">
        <v>628915</v>
      </c>
      <c r="M8" s="37">
        <v>844573</v>
      </c>
      <c r="N8" s="37">
        <f t="shared" ref="N8:N10" si="0">E8-SUM(K8:M8)</f>
        <v>857461</v>
      </c>
      <c r="O8" s="37">
        <v>867774</v>
      </c>
      <c r="P8" s="37">
        <v>1116522</v>
      </c>
      <c r="Q8" s="37">
        <v>1193848</v>
      </c>
      <c r="R8" s="37">
        <v>1205157</v>
      </c>
      <c r="S8" s="37">
        <v>1123728</v>
      </c>
      <c r="T8" s="37">
        <v>1359639</v>
      </c>
      <c r="U8" s="37">
        <v>1399431</v>
      </c>
    </row>
    <row r="9" spans="1:21" ht="13" x14ac:dyDescent="0.15">
      <c r="A9" s="11" t="s">
        <v>23</v>
      </c>
      <c r="B9" s="15"/>
      <c r="C9" s="37">
        <v>222279</v>
      </c>
      <c r="D9" s="37">
        <v>369274</v>
      </c>
      <c r="E9" s="37">
        <v>376307</v>
      </c>
      <c r="F9" s="37">
        <v>664367</v>
      </c>
      <c r="G9" s="37">
        <f>165284-H9</f>
        <v>75732</v>
      </c>
      <c r="H9" s="37">
        <v>89552</v>
      </c>
      <c r="I9" s="37">
        <v>99315</v>
      </c>
      <c r="J9" s="37">
        <v>104675</v>
      </c>
      <c r="K9" s="37">
        <f>177629-L9</f>
        <v>102510</v>
      </c>
      <c r="L9" s="37">
        <v>75119</v>
      </c>
      <c r="M9" s="37">
        <v>93412</v>
      </c>
      <c r="N9" s="37">
        <f t="shared" si="0"/>
        <v>105266</v>
      </c>
      <c r="O9" s="37">
        <v>121092</v>
      </c>
      <c r="P9" s="37">
        <v>151240</v>
      </c>
      <c r="Q9" s="37">
        <v>162341</v>
      </c>
      <c r="R9" s="37">
        <v>229694</v>
      </c>
      <c r="S9" s="37">
        <v>282650</v>
      </c>
      <c r="T9" s="37">
        <v>317835</v>
      </c>
      <c r="U9" s="37">
        <v>331703</v>
      </c>
    </row>
    <row r="10" spans="1:21" ht="13" x14ac:dyDescent="0.15">
      <c r="A10" s="11" t="s">
        <v>24</v>
      </c>
      <c r="B10" s="15"/>
      <c r="C10" s="37">
        <v>68503</v>
      </c>
      <c r="D10" s="37">
        <v>84505</v>
      </c>
      <c r="E10" s="37">
        <v>91654</v>
      </c>
      <c r="F10" s="37">
        <v>145679</v>
      </c>
      <c r="G10" s="37">
        <f>40472-H10</f>
        <v>18212</v>
      </c>
      <c r="H10" s="37">
        <v>22260</v>
      </c>
      <c r="I10" s="37">
        <v>21766</v>
      </c>
      <c r="J10" s="37">
        <v>22267</v>
      </c>
      <c r="K10" s="37">
        <f>39997-L10</f>
        <v>20675</v>
      </c>
      <c r="L10" s="37">
        <v>19322</v>
      </c>
      <c r="M10" s="37">
        <v>27294</v>
      </c>
      <c r="N10" s="37">
        <f t="shared" si="0"/>
        <v>24363</v>
      </c>
      <c r="O10" s="37">
        <v>28788</v>
      </c>
      <c r="P10" s="37">
        <v>43726</v>
      </c>
      <c r="Q10" s="37">
        <v>37255</v>
      </c>
      <c r="R10" s="37">
        <v>35910</v>
      </c>
      <c r="S10" s="37">
        <v>37326</v>
      </c>
      <c r="T10" s="37">
        <v>48051</v>
      </c>
      <c r="U10" s="37">
        <v>43388</v>
      </c>
    </row>
    <row r="11" spans="1:21" ht="13" x14ac:dyDescent="0.15">
      <c r="A11" s="11" t="s">
        <v>25</v>
      </c>
      <c r="B11" s="19"/>
      <c r="C11" s="33"/>
      <c r="D11" s="33"/>
      <c r="E11" s="33"/>
      <c r="F11" s="33"/>
      <c r="G11" s="33"/>
      <c r="H11" s="33"/>
      <c r="I11" s="33"/>
      <c r="J11" s="33"/>
      <c r="K11" s="33"/>
      <c r="L11" s="33"/>
      <c r="M11" s="7"/>
      <c r="N11" s="7"/>
      <c r="O11" s="7"/>
      <c r="P11" s="7"/>
      <c r="Q11" s="7"/>
      <c r="R11" s="37"/>
      <c r="S11" s="37"/>
      <c r="T11" s="37"/>
      <c r="U11" s="37"/>
    </row>
    <row r="12" spans="1:21" ht="13" x14ac:dyDescent="0.15">
      <c r="A12" s="11" t="s">
        <v>20</v>
      </c>
      <c r="B12" s="15"/>
      <c r="C12" s="118">
        <f t="shared" ref="C12:T12" si="1">SUM(C8:C11)</f>
        <v>2719518</v>
      </c>
      <c r="D12" s="118">
        <f t="shared" si="1"/>
        <v>3461988</v>
      </c>
      <c r="E12" s="118">
        <f t="shared" si="1"/>
        <v>3529192</v>
      </c>
      <c r="F12" s="118">
        <f t="shared" si="1"/>
        <v>5193348</v>
      </c>
      <c r="G12" s="118">
        <f t="shared" si="1"/>
        <v>735426</v>
      </c>
      <c r="H12" s="118">
        <f t="shared" si="1"/>
        <v>870356</v>
      </c>
      <c r="I12" s="118">
        <f t="shared" si="1"/>
        <v>918487</v>
      </c>
      <c r="J12" s="118">
        <f t="shared" si="1"/>
        <v>937719</v>
      </c>
      <c r="K12" s="118">
        <f t="shared" si="1"/>
        <v>853467</v>
      </c>
      <c r="L12" s="118">
        <f t="shared" si="1"/>
        <v>723356</v>
      </c>
      <c r="M12" s="118">
        <f t="shared" si="1"/>
        <v>965279</v>
      </c>
      <c r="N12" s="118">
        <f t="shared" si="1"/>
        <v>987090</v>
      </c>
      <c r="O12" s="118">
        <f t="shared" si="1"/>
        <v>1017654</v>
      </c>
      <c r="P12" s="118">
        <f t="shared" si="1"/>
        <v>1311488</v>
      </c>
      <c r="Q12" s="118">
        <f t="shared" si="1"/>
        <v>1393444</v>
      </c>
      <c r="R12" s="118">
        <f t="shared" si="1"/>
        <v>1470761</v>
      </c>
      <c r="S12" s="118">
        <f t="shared" si="1"/>
        <v>1443704</v>
      </c>
      <c r="T12" s="118">
        <f t="shared" si="1"/>
        <v>1725525</v>
      </c>
      <c r="U12" s="118">
        <v>1774522</v>
      </c>
    </row>
    <row r="13" spans="1:21" ht="13" x14ac:dyDescent="0.15">
      <c r="A13" s="11" t="s">
        <v>27</v>
      </c>
      <c r="B13" s="15"/>
      <c r="C13" s="37">
        <v>1647022</v>
      </c>
      <c r="D13" s="37">
        <v>2071561</v>
      </c>
      <c r="E13" s="37">
        <v>2021361</v>
      </c>
      <c r="F13" s="37">
        <f>F12-F14</f>
        <v>2876677</v>
      </c>
      <c r="G13" s="37">
        <v>434923</v>
      </c>
      <c r="H13" s="37">
        <v>523148</v>
      </c>
      <c r="I13" s="37">
        <v>554603</v>
      </c>
      <c r="J13" s="37">
        <v>558887</v>
      </c>
      <c r="K13" s="37">
        <v>497698</v>
      </c>
      <c r="L13" s="37">
        <v>407656</v>
      </c>
      <c r="M13" s="37">
        <v>555948</v>
      </c>
      <c r="N13" s="37">
        <v>560059</v>
      </c>
      <c r="O13" s="37">
        <v>549638</v>
      </c>
      <c r="P13" s="37">
        <v>726351</v>
      </c>
      <c r="Q13" s="37">
        <v>787219</v>
      </c>
      <c r="R13" s="37">
        <v>813469</v>
      </c>
      <c r="S13" s="37">
        <v>782483</v>
      </c>
      <c r="T13" s="37">
        <v>970086</v>
      </c>
      <c r="U13" s="37">
        <v>991554</v>
      </c>
    </row>
    <row r="14" spans="1:21" ht="13" x14ac:dyDescent="0.15">
      <c r="A14" s="21" t="s">
        <v>151</v>
      </c>
      <c r="B14" s="15"/>
      <c r="C14" s="119">
        <v>1072496</v>
      </c>
      <c r="D14" s="119">
        <f t="shared" ref="D14:E14" si="2">D12-D13</f>
        <v>1390427</v>
      </c>
      <c r="E14" s="119">
        <f t="shared" si="2"/>
        <v>1507831</v>
      </c>
      <c r="F14" s="119">
        <v>2316671</v>
      </c>
      <c r="G14" s="119">
        <f t="shared" ref="G14:U14" si="3">G12-G13</f>
        <v>300503</v>
      </c>
      <c r="H14" s="119">
        <f t="shared" si="3"/>
        <v>347208</v>
      </c>
      <c r="I14" s="119">
        <f t="shared" si="3"/>
        <v>363884</v>
      </c>
      <c r="J14" s="119">
        <f t="shared" si="3"/>
        <v>378832</v>
      </c>
      <c r="K14" s="119">
        <f t="shared" si="3"/>
        <v>355769</v>
      </c>
      <c r="L14" s="119">
        <f t="shared" si="3"/>
        <v>315700</v>
      </c>
      <c r="M14" s="119">
        <f t="shared" si="3"/>
        <v>409331</v>
      </c>
      <c r="N14" s="119">
        <f t="shared" si="3"/>
        <v>427031</v>
      </c>
      <c r="O14" s="119">
        <f t="shared" si="3"/>
        <v>468016</v>
      </c>
      <c r="P14" s="119">
        <f t="shared" si="3"/>
        <v>585137</v>
      </c>
      <c r="Q14" s="119">
        <f t="shared" si="3"/>
        <v>606225</v>
      </c>
      <c r="R14" s="119">
        <f t="shared" si="3"/>
        <v>657292</v>
      </c>
      <c r="S14" s="119">
        <f t="shared" si="3"/>
        <v>661221</v>
      </c>
      <c r="T14" s="119">
        <f t="shared" si="3"/>
        <v>755439</v>
      </c>
      <c r="U14" s="119">
        <f t="shared" si="3"/>
        <v>782968</v>
      </c>
    </row>
    <row r="15" spans="1:21" ht="13" x14ac:dyDescent="0.15">
      <c r="A15" s="11"/>
      <c r="B15" s="5"/>
      <c r="C15" s="120"/>
      <c r="D15" s="120"/>
      <c r="E15" s="120"/>
      <c r="F15" s="120"/>
      <c r="G15" s="120"/>
      <c r="H15" s="120"/>
      <c r="I15" s="9"/>
      <c r="J15" s="9"/>
      <c r="K15" s="9"/>
      <c r="L15" s="9"/>
      <c r="M15" s="36"/>
      <c r="N15" s="36"/>
      <c r="O15" s="36"/>
      <c r="P15" s="36"/>
      <c r="Q15" s="36"/>
      <c r="R15" s="36"/>
      <c r="S15" s="36"/>
      <c r="T15" s="36"/>
    </row>
    <row r="16" spans="1:21" ht="13" x14ac:dyDescent="0.15">
      <c r="A16" s="21" t="s">
        <v>152</v>
      </c>
      <c r="B16" s="5"/>
      <c r="C16" s="120"/>
      <c r="D16" s="120"/>
      <c r="E16" s="120"/>
      <c r="F16" s="120"/>
      <c r="G16" s="120"/>
      <c r="H16" s="120"/>
      <c r="I16" s="9"/>
      <c r="J16" s="9"/>
      <c r="K16" s="9"/>
      <c r="L16" s="9"/>
      <c r="M16" s="7"/>
      <c r="N16" s="7"/>
      <c r="O16" s="7"/>
      <c r="P16" s="7"/>
      <c r="Q16" s="7"/>
      <c r="R16" s="7"/>
      <c r="S16" s="7"/>
      <c r="T16" s="7"/>
      <c r="U16" s="7"/>
    </row>
    <row r="17" spans="1:21" ht="13" x14ac:dyDescent="0.15">
      <c r="A17" s="11" t="s">
        <v>21</v>
      </c>
      <c r="B17" s="5"/>
      <c r="C17" s="37">
        <v>42715</v>
      </c>
      <c r="D17" s="37">
        <v>72865</v>
      </c>
      <c r="E17" s="37">
        <v>233747</v>
      </c>
      <c r="F17" s="37">
        <v>409844</v>
      </c>
      <c r="G17" s="37">
        <f>32246-H17</f>
        <v>15280</v>
      </c>
      <c r="H17" s="37">
        <v>16966</v>
      </c>
      <c r="I17" s="37">
        <v>19216</v>
      </c>
      <c r="J17" s="37">
        <f t="shared" ref="J17:J18" si="4">D17-SUM(G17:I17)</f>
        <v>21403</v>
      </c>
      <c r="K17" s="37">
        <f>81476-L17</f>
        <v>27819</v>
      </c>
      <c r="L17" s="37">
        <v>53657</v>
      </c>
      <c r="M17" s="37">
        <v>80721</v>
      </c>
      <c r="N17" s="37">
        <f t="shared" ref="N17:N18" si="5">E17-SUM(K17:M17)</f>
        <v>71550</v>
      </c>
      <c r="O17" s="37">
        <v>91959</v>
      </c>
      <c r="P17" s="37">
        <v>110950</v>
      </c>
      <c r="Q17" s="37">
        <v>103192</v>
      </c>
      <c r="R17" s="37">
        <v>103743</v>
      </c>
      <c r="S17" s="37">
        <v>109241</v>
      </c>
      <c r="T17" s="37">
        <v>116068</v>
      </c>
      <c r="U17" s="37">
        <v>118459</v>
      </c>
    </row>
    <row r="18" spans="1:21" ht="13" x14ac:dyDescent="0.15">
      <c r="A18" s="11" t="s">
        <v>153</v>
      </c>
      <c r="B18" s="5"/>
      <c r="C18" s="37">
        <v>220819</v>
      </c>
      <c r="D18" s="37">
        <v>516269</v>
      </c>
      <c r="E18" s="37">
        <v>1163096</v>
      </c>
      <c r="F18" s="37">
        <v>1893008</v>
      </c>
      <c r="G18" s="37">
        <f>215036-H18</f>
        <v>96594</v>
      </c>
      <c r="H18" s="37">
        <v>118442</v>
      </c>
      <c r="I18" s="37">
        <v>139539</v>
      </c>
      <c r="J18" s="37">
        <f t="shared" si="4"/>
        <v>161694</v>
      </c>
      <c r="K18" s="37">
        <f>464881-L18</f>
        <v>193725</v>
      </c>
      <c r="L18" s="37">
        <v>271156</v>
      </c>
      <c r="M18" s="37">
        <v>354110</v>
      </c>
      <c r="N18" s="37">
        <f t="shared" si="5"/>
        <v>344105</v>
      </c>
      <c r="O18" s="37">
        <v>436589</v>
      </c>
      <c r="P18" s="37">
        <v>494945</v>
      </c>
      <c r="Q18" s="37">
        <v>474778</v>
      </c>
      <c r="R18" s="37">
        <v>486695</v>
      </c>
      <c r="S18" s="37">
        <v>622309</v>
      </c>
      <c r="T18" s="37">
        <v>720180</v>
      </c>
      <c r="U18" s="37">
        <v>803673</v>
      </c>
    </row>
    <row r="19" spans="1:21" ht="13" x14ac:dyDescent="0.15">
      <c r="A19" s="11" t="s">
        <v>24</v>
      </c>
      <c r="B19" s="5"/>
      <c r="C19" s="37"/>
      <c r="D19" s="37"/>
      <c r="E19" s="37"/>
      <c r="F19" s="37"/>
      <c r="G19" s="37"/>
      <c r="H19" s="37"/>
      <c r="I19" s="37"/>
      <c r="J19" s="37"/>
      <c r="K19" s="37"/>
      <c r="L19" s="37"/>
      <c r="M19" s="37"/>
      <c r="N19" s="37"/>
      <c r="O19" s="37"/>
      <c r="P19" s="37"/>
      <c r="Q19" s="37"/>
      <c r="R19" s="37"/>
      <c r="S19" s="37"/>
      <c r="T19" s="37"/>
      <c r="U19" s="37"/>
    </row>
    <row r="20" spans="1:21" ht="13" x14ac:dyDescent="0.15">
      <c r="A20" s="11" t="s">
        <v>25</v>
      </c>
      <c r="B20" s="5"/>
      <c r="C20" s="37">
        <v>166517</v>
      </c>
      <c r="D20" s="37">
        <v>516465</v>
      </c>
      <c r="E20" s="37">
        <v>4571543</v>
      </c>
      <c r="F20" s="37">
        <v>10012647</v>
      </c>
      <c r="G20" s="37">
        <f>190613-H20</f>
        <v>65528</v>
      </c>
      <c r="H20" s="37">
        <v>125085</v>
      </c>
      <c r="I20" s="37">
        <v>148285</v>
      </c>
      <c r="J20" s="37">
        <f>D20-SUM(G20:I20)</f>
        <v>177567</v>
      </c>
      <c r="K20" s="37">
        <f>1181554-L20</f>
        <v>306098</v>
      </c>
      <c r="L20" s="37">
        <v>875456</v>
      </c>
      <c r="M20" s="37">
        <v>1633764</v>
      </c>
      <c r="N20" s="37">
        <f>E20-SUM(K20:M20)</f>
        <v>1756225</v>
      </c>
      <c r="O20" s="37">
        <v>3511068</v>
      </c>
      <c r="P20" s="37">
        <v>2724296</v>
      </c>
      <c r="Q20" s="37">
        <v>1815662</v>
      </c>
      <c r="R20" s="37">
        <v>1961621</v>
      </c>
      <c r="S20" s="37">
        <v>1730793</v>
      </c>
      <c r="T20" s="37">
        <v>1785885</v>
      </c>
      <c r="U20" s="37">
        <v>1762752</v>
      </c>
    </row>
    <row r="21" spans="1:21" ht="13" x14ac:dyDescent="0.15">
      <c r="A21" s="11" t="s">
        <v>20</v>
      </c>
      <c r="B21" s="5"/>
      <c r="C21" s="118">
        <f t="shared" ref="C21:Q21" si="6">SUM(C17:C20)</f>
        <v>430051</v>
      </c>
      <c r="D21" s="118">
        <f t="shared" si="6"/>
        <v>1105599</v>
      </c>
      <c r="E21" s="118">
        <f t="shared" si="6"/>
        <v>5968386</v>
      </c>
      <c r="F21" s="118">
        <f t="shared" si="6"/>
        <v>12315499</v>
      </c>
      <c r="G21" s="118">
        <f t="shared" si="6"/>
        <v>177402</v>
      </c>
      <c r="H21" s="118">
        <f t="shared" si="6"/>
        <v>260493</v>
      </c>
      <c r="I21" s="118">
        <f t="shared" si="6"/>
        <v>307040</v>
      </c>
      <c r="J21" s="118">
        <f t="shared" si="6"/>
        <v>360664</v>
      </c>
      <c r="K21" s="118">
        <f t="shared" si="6"/>
        <v>527642</v>
      </c>
      <c r="L21" s="118">
        <f t="shared" si="6"/>
        <v>1200269</v>
      </c>
      <c r="M21" s="118">
        <f t="shared" si="6"/>
        <v>2068595</v>
      </c>
      <c r="N21" s="118">
        <f t="shared" si="6"/>
        <v>2171880</v>
      </c>
      <c r="O21" s="118">
        <f t="shared" si="6"/>
        <v>4039616</v>
      </c>
      <c r="P21" s="118">
        <f t="shared" si="6"/>
        <v>3330191</v>
      </c>
      <c r="Q21" s="118">
        <f t="shared" si="6"/>
        <v>2393632</v>
      </c>
      <c r="R21" s="58">
        <v>2552060</v>
      </c>
      <c r="S21" s="118">
        <f t="shared" ref="S21:T21" si="7">SUM(S17:S20)</f>
        <v>2462343</v>
      </c>
      <c r="T21" s="118">
        <f t="shared" si="7"/>
        <v>2622133</v>
      </c>
      <c r="U21" s="118">
        <v>2684884</v>
      </c>
    </row>
    <row r="22" spans="1:21" ht="13" x14ac:dyDescent="0.15">
      <c r="A22" s="11" t="s">
        <v>27</v>
      </c>
      <c r="B22" s="5"/>
      <c r="C22" s="37">
        <v>235216</v>
      </c>
      <c r="D22" s="37">
        <v>647931</v>
      </c>
      <c r="E22" s="37">
        <v>4742808</v>
      </c>
      <c r="F22" s="37">
        <f>F21-F23</f>
        <v>10244652</v>
      </c>
      <c r="G22" s="37">
        <v>92591</v>
      </c>
      <c r="H22" s="37">
        <v>155152</v>
      </c>
      <c r="I22" s="37">
        <v>183550</v>
      </c>
      <c r="J22" s="37">
        <v>216638</v>
      </c>
      <c r="K22" s="37">
        <v>344910</v>
      </c>
      <c r="L22" s="37">
        <v>919206</v>
      </c>
      <c r="M22" s="37">
        <v>1683471</v>
      </c>
      <c r="N22" s="37">
        <v>1795221</v>
      </c>
      <c r="O22" s="37">
        <v>3544131</v>
      </c>
      <c r="P22" s="37">
        <v>2784138</v>
      </c>
      <c r="Q22" s="37">
        <v>1881916</v>
      </c>
      <c r="R22" s="37">
        <v>2034467</v>
      </c>
      <c r="S22" s="37">
        <v>1838684</v>
      </c>
      <c r="T22" s="37">
        <v>1917240</v>
      </c>
      <c r="U22" s="37">
        <v>1910414</v>
      </c>
    </row>
    <row r="23" spans="1:21" ht="13" x14ac:dyDescent="0.15">
      <c r="A23" s="21" t="s">
        <v>151</v>
      </c>
      <c r="B23" s="5"/>
      <c r="C23" s="119">
        <f t="shared" ref="C23:E23" si="8">C21-C22</f>
        <v>194835</v>
      </c>
      <c r="D23" s="119">
        <f t="shared" si="8"/>
        <v>457668</v>
      </c>
      <c r="E23" s="119">
        <f t="shared" si="8"/>
        <v>1225578</v>
      </c>
      <c r="F23" s="119">
        <v>2070847</v>
      </c>
      <c r="G23" s="119">
        <f t="shared" ref="G23:U23" si="9">G21-G22</f>
        <v>84811</v>
      </c>
      <c r="H23" s="119">
        <f t="shared" si="9"/>
        <v>105341</v>
      </c>
      <c r="I23" s="119">
        <f t="shared" si="9"/>
        <v>123490</v>
      </c>
      <c r="J23" s="119">
        <f t="shared" si="9"/>
        <v>144026</v>
      </c>
      <c r="K23" s="119">
        <f t="shared" si="9"/>
        <v>182732</v>
      </c>
      <c r="L23" s="119">
        <f t="shared" si="9"/>
        <v>281063</v>
      </c>
      <c r="M23" s="119">
        <f t="shared" si="9"/>
        <v>385124</v>
      </c>
      <c r="N23" s="119">
        <f t="shared" si="9"/>
        <v>376659</v>
      </c>
      <c r="O23" s="119">
        <f t="shared" si="9"/>
        <v>495485</v>
      </c>
      <c r="P23" s="119">
        <f t="shared" si="9"/>
        <v>546053</v>
      </c>
      <c r="Q23" s="119">
        <f t="shared" si="9"/>
        <v>511716</v>
      </c>
      <c r="R23" s="119">
        <f t="shared" si="9"/>
        <v>517593</v>
      </c>
      <c r="S23" s="119">
        <f t="shared" si="9"/>
        <v>623659</v>
      </c>
      <c r="T23" s="119">
        <f t="shared" si="9"/>
        <v>704893</v>
      </c>
      <c r="U23" s="119">
        <f t="shared" si="9"/>
        <v>774470</v>
      </c>
    </row>
    <row r="24" spans="1:21" ht="13" x14ac:dyDescent="0.15">
      <c r="A24" s="11"/>
      <c r="B24" s="121"/>
      <c r="C24" s="9"/>
      <c r="D24" s="9"/>
      <c r="E24" s="9"/>
      <c r="F24" s="9"/>
      <c r="G24" s="7"/>
      <c r="H24" s="7"/>
      <c r="I24" s="7"/>
      <c r="J24" s="7"/>
      <c r="K24" s="7"/>
      <c r="M24" s="7"/>
      <c r="N24" s="7"/>
      <c r="P24" s="122"/>
      <c r="Q24" s="122"/>
      <c r="R24" s="122"/>
      <c r="S24" s="122"/>
      <c r="T24" s="122"/>
      <c r="U24" s="122"/>
    </row>
    <row r="25" spans="1:21" ht="13" x14ac:dyDescent="0.15">
      <c r="A25" s="21" t="s">
        <v>154</v>
      </c>
      <c r="B25" s="121"/>
      <c r="C25" s="9"/>
      <c r="D25" s="9"/>
      <c r="E25" s="9"/>
      <c r="F25" s="9"/>
      <c r="G25" s="7"/>
      <c r="H25" s="7"/>
      <c r="I25" s="7"/>
      <c r="J25" s="7"/>
      <c r="K25" s="7"/>
      <c r="L25" s="7"/>
      <c r="M25" s="7"/>
      <c r="N25" s="7"/>
      <c r="O25" s="7"/>
      <c r="P25" s="123"/>
      <c r="Q25" s="124"/>
      <c r="R25" s="124"/>
      <c r="S25" s="124"/>
      <c r="T25" s="124"/>
      <c r="U25" s="124"/>
    </row>
    <row r="26" spans="1:21" ht="13" x14ac:dyDescent="0.15">
      <c r="A26" s="11" t="s">
        <v>21</v>
      </c>
      <c r="B26" s="121"/>
      <c r="C26" s="9"/>
      <c r="D26" s="9"/>
      <c r="E26" s="9"/>
      <c r="F26" s="125"/>
      <c r="G26" s="7"/>
      <c r="H26" s="7"/>
      <c r="I26" s="7"/>
      <c r="J26" s="7"/>
      <c r="K26" s="7"/>
      <c r="L26" s="7"/>
      <c r="M26" s="7"/>
      <c r="N26" s="7"/>
      <c r="O26" s="7"/>
      <c r="P26" s="125"/>
      <c r="Q26" s="125"/>
      <c r="R26" s="125"/>
      <c r="S26" s="125"/>
      <c r="T26" s="125"/>
      <c r="U26" s="125"/>
    </row>
    <row r="27" spans="1:21" ht="13" x14ac:dyDescent="0.15">
      <c r="A27" s="11" t="s">
        <v>153</v>
      </c>
      <c r="B27" s="5"/>
      <c r="C27" s="9"/>
      <c r="D27" s="9"/>
      <c r="E27" s="9"/>
      <c r="F27" s="125">
        <v>152356</v>
      </c>
      <c r="G27" s="7"/>
      <c r="H27" s="7"/>
      <c r="I27" s="7"/>
      <c r="J27" s="7"/>
      <c r="K27" s="7"/>
      <c r="L27" s="7"/>
      <c r="M27" s="7"/>
      <c r="N27" s="7"/>
      <c r="O27" s="7"/>
      <c r="P27" s="37">
        <v>38993</v>
      </c>
      <c r="Q27" s="37">
        <v>57650</v>
      </c>
      <c r="R27" s="37">
        <v>55713</v>
      </c>
      <c r="S27" s="37">
        <v>54598</v>
      </c>
      <c r="T27" s="37">
        <v>56841</v>
      </c>
      <c r="U27" s="37">
        <v>56135</v>
      </c>
    </row>
    <row r="28" spans="1:21" ht="13" x14ac:dyDescent="0.15">
      <c r="A28" s="11" t="s">
        <v>24</v>
      </c>
      <c r="B28" s="5"/>
      <c r="C28" s="9"/>
      <c r="D28" s="9"/>
      <c r="E28" s="9"/>
      <c r="F28" s="125"/>
      <c r="G28" s="7"/>
      <c r="H28" s="7"/>
      <c r="I28" s="7"/>
      <c r="J28" s="7"/>
      <c r="K28" s="7"/>
      <c r="L28" s="7"/>
      <c r="M28" s="7"/>
      <c r="N28" s="7"/>
      <c r="O28" s="7"/>
      <c r="P28" s="37"/>
      <c r="Q28" s="37"/>
      <c r="R28" s="37"/>
      <c r="S28" s="37"/>
      <c r="T28" s="37"/>
      <c r="U28" s="37"/>
    </row>
    <row r="29" spans="1:21" ht="13" x14ac:dyDescent="0.15">
      <c r="A29" s="11" t="s">
        <v>25</v>
      </c>
      <c r="B29" s="5"/>
      <c r="C29" s="9"/>
      <c r="D29" s="9"/>
      <c r="E29" s="9"/>
      <c r="F29" s="125"/>
      <c r="G29" s="7"/>
      <c r="H29" s="7"/>
      <c r="I29" s="7"/>
      <c r="J29" s="7"/>
      <c r="K29" s="7"/>
      <c r="L29" s="7"/>
      <c r="M29" s="7"/>
      <c r="N29" s="7"/>
      <c r="O29" s="7"/>
      <c r="P29" s="37"/>
      <c r="Q29" s="37"/>
      <c r="R29" s="37"/>
      <c r="S29" s="37"/>
      <c r="T29" s="37"/>
      <c r="U29" s="37"/>
    </row>
    <row r="30" spans="1:21" ht="13" x14ac:dyDescent="0.15">
      <c r="A30" s="11" t="s">
        <v>20</v>
      </c>
      <c r="B30" s="5"/>
      <c r="C30" s="9"/>
      <c r="D30" s="9"/>
      <c r="E30" s="9"/>
      <c r="F30" s="126">
        <f>SUM(F26:F29)</f>
        <v>152356</v>
      </c>
      <c r="G30" s="7"/>
      <c r="H30" s="7"/>
      <c r="I30" s="7"/>
      <c r="J30" s="7"/>
      <c r="K30" s="7"/>
      <c r="L30" s="7"/>
      <c r="M30" s="7"/>
      <c r="N30" s="7"/>
      <c r="O30" s="7"/>
      <c r="P30" s="126">
        <f t="shared" ref="P30:T30" si="10">SUM(P26:P29)</f>
        <v>38993</v>
      </c>
      <c r="Q30" s="126">
        <f t="shared" si="10"/>
        <v>57650</v>
      </c>
      <c r="R30" s="126">
        <f t="shared" si="10"/>
        <v>55713</v>
      </c>
      <c r="S30" s="126">
        <f t="shared" si="10"/>
        <v>54598</v>
      </c>
      <c r="T30" s="126">
        <f t="shared" si="10"/>
        <v>56841</v>
      </c>
      <c r="U30" s="126">
        <v>56135</v>
      </c>
    </row>
    <row r="31" spans="1:21" ht="13" x14ac:dyDescent="0.15">
      <c r="A31" s="11" t="s">
        <v>27</v>
      </c>
      <c r="B31" s="5"/>
      <c r="C31" s="9"/>
      <c r="D31" s="9"/>
      <c r="E31" s="9"/>
      <c r="F31" s="125">
        <f>F30-F32</f>
        <v>120051</v>
      </c>
      <c r="G31" s="7"/>
      <c r="H31" s="7"/>
      <c r="I31" s="7"/>
      <c r="J31" s="7"/>
      <c r="K31" s="7"/>
      <c r="L31" s="7"/>
      <c r="M31" s="7"/>
      <c r="N31" s="7"/>
      <c r="O31" s="7"/>
      <c r="P31" s="37">
        <v>29119</v>
      </c>
      <c r="Q31" s="37">
        <v>42377</v>
      </c>
      <c r="R31" s="37">
        <f>R30-R32</f>
        <v>48555</v>
      </c>
      <c r="S31" s="37">
        <v>44518</v>
      </c>
      <c r="T31" s="37">
        <v>47525</v>
      </c>
      <c r="U31" s="37">
        <v>46484</v>
      </c>
    </row>
    <row r="32" spans="1:21" ht="13" x14ac:dyDescent="0.15">
      <c r="A32" s="21" t="s">
        <v>151</v>
      </c>
      <c r="B32" s="5"/>
      <c r="C32" s="9"/>
      <c r="D32" s="9"/>
      <c r="E32" s="9"/>
      <c r="F32" s="119">
        <v>32305</v>
      </c>
      <c r="G32" s="7"/>
      <c r="H32" s="7"/>
      <c r="I32" s="7"/>
      <c r="J32" s="7"/>
      <c r="K32" s="7"/>
      <c r="L32" s="7"/>
      <c r="M32" s="7"/>
      <c r="N32" s="7"/>
      <c r="O32" s="7"/>
      <c r="P32" s="119">
        <v>9874</v>
      </c>
      <c r="Q32" s="119">
        <f>Q30-Q31</f>
        <v>15273</v>
      </c>
      <c r="R32" s="119">
        <v>7158</v>
      </c>
      <c r="S32" s="119">
        <f t="shared" ref="S32:U32" si="11">S30-S31</f>
        <v>10080</v>
      </c>
      <c r="T32" s="119">
        <f t="shared" si="11"/>
        <v>9316</v>
      </c>
      <c r="U32" s="119">
        <f t="shared" si="11"/>
        <v>9651</v>
      </c>
    </row>
    <row r="33" spans="1:21" ht="13" x14ac:dyDescent="0.15">
      <c r="A33" s="11"/>
      <c r="B33" s="8"/>
      <c r="C33" s="9"/>
      <c r="D33" s="9"/>
      <c r="E33" s="9"/>
      <c r="F33" s="9"/>
      <c r="G33" s="7"/>
      <c r="H33" s="7"/>
      <c r="I33" s="7"/>
      <c r="J33" s="7"/>
      <c r="K33" s="7"/>
      <c r="L33" s="7"/>
      <c r="M33" s="7"/>
      <c r="N33" s="7"/>
      <c r="O33" s="7"/>
      <c r="P33" s="7"/>
      <c r="Q33" s="36"/>
      <c r="R33" s="36"/>
      <c r="S33" s="36"/>
      <c r="T33" s="36"/>
    </row>
    <row r="34" spans="1:21" ht="13" x14ac:dyDescent="0.15">
      <c r="A34" s="46"/>
      <c r="B34" s="8"/>
      <c r="C34" s="9"/>
      <c r="D34" s="9"/>
      <c r="E34" s="9"/>
      <c r="F34" s="9"/>
      <c r="G34" s="9"/>
      <c r="H34" s="9"/>
      <c r="I34" s="9"/>
      <c r="J34" s="9"/>
      <c r="K34" s="9"/>
      <c r="L34" s="9"/>
      <c r="M34" s="7"/>
      <c r="N34" s="9"/>
      <c r="O34" s="7"/>
      <c r="P34" s="9"/>
      <c r="Q34" s="36"/>
      <c r="R34" s="36"/>
      <c r="S34" s="36"/>
      <c r="T34" s="36"/>
      <c r="U34" s="36"/>
    </row>
    <row r="35" spans="1:21" ht="13" x14ac:dyDescent="0.15">
      <c r="A35" s="46" t="s">
        <v>155</v>
      </c>
      <c r="B35" s="5"/>
      <c r="C35" s="9"/>
      <c r="D35" s="9"/>
      <c r="E35" s="127"/>
      <c r="F35" s="127"/>
      <c r="G35" s="9"/>
      <c r="H35" s="9"/>
      <c r="I35" s="127"/>
      <c r="J35" s="127"/>
      <c r="K35" s="127"/>
      <c r="L35" s="127"/>
      <c r="M35" s="7"/>
      <c r="N35" s="7"/>
      <c r="O35" s="7"/>
    </row>
    <row r="36" spans="1:21" ht="13" x14ac:dyDescent="0.15">
      <c r="A36" s="128" t="s">
        <v>150</v>
      </c>
      <c r="B36" s="96"/>
      <c r="C36" s="9"/>
      <c r="D36" s="9"/>
      <c r="E36" s="129"/>
      <c r="F36" s="129"/>
      <c r="G36" s="13"/>
      <c r="H36" s="13"/>
      <c r="I36" s="7"/>
      <c r="J36" s="129"/>
      <c r="K36" s="129"/>
      <c r="L36" s="129"/>
      <c r="M36" s="7"/>
      <c r="N36" s="7"/>
      <c r="O36" s="7"/>
      <c r="P36" s="7"/>
    </row>
    <row r="37" spans="1:21" ht="13" x14ac:dyDescent="0.15">
      <c r="A37" s="46" t="s">
        <v>21</v>
      </c>
      <c r="B37" s="130"/>
      <c r="C37" s="9"/>
      <c r="D37" s="131">
        <f t="shared" ref="D37:F37" si="12">D8/C8-1</f>
        <v>0.23859036140609757</v>
      </c>
      <c r="E37" s="131">
        <f t="shared" si="12"/>
        <v>1.7625770017974052E-2</v>
      </c>
      <c r="F37" s="131">
        <f t="shared" si="12"/>
        <v>0.43187560821120652</v>
      </c>
      <c r="G37" s="13"/>
      <c r="H37" s="13"/>
      <c r="I37" s="13"/>
      <c r="J37" s="13"/>
      <c r="K37" s="13"/>
      <c r="L37" s="131">
        <f t="shared" ref="L37:U37" si="13">L8/H8-1</f>
        <v>-0.17089186652323396</v>
      </c>
      <c r="M37" s="131">
        <f t="shared" si="13"/>
        <v>5.9150545644251595E-2</v>
      </c>
      <c r="N37" s="131">
        <f t="shared" si="13"/>
        <v>5.7579334391577364E-2</v>
      </c>
      <c r="O37" s="131">
        <f t="shared" si="13"/>
        <v>0.18827247556423399</v>
      </c>
      <c r="P37" s="131">
        <f t="shared" si="13"/>
        <v>0.77531462916292337</v>
      </c>
      <c r="Q37" s="131">
        <f t="shared" si="13"/>
        <v>0.41355217370197717</v>
      </c>
      <c r="R37" s="131">
        <f t="shared" si="13"/>
        <v>0.40549482716998209</v>
      </c>
      <c r="S37" s="131">
        <f t="shared" si="13"/>
        <v>0.29495467713943957</v>
      </c>
      <c r="T37" s="131">
        <f t="shared" si="13"/>
        <v>0.21774492576053128</v>
      </c>
      <c r="U37" s="131">
        <f t="shared" si="13"/>
        <v>0.17220198886290383</v>
      </c>
    </row>
    <row r="38" spans="1:21" ht="13" x14ac:dyDescent="0.15">
      <c r="A38" s="46" t="s">
        <v>153</v>
      </c>
      <c r="B38" s="130"/>
      <c r="C38" s="9"/>
      <c r="D38" s="131">
        <f t="shared" ref="D38:F38" si="14">D9/C9-1</f>
        <v>0.66130853566913661</v>
      </c>
      <c r="E38" s="131">
        <f t="shared" si="14"/>
        <v>1.9045478425234297E-2</v>
      </c>
      <c r="F38" s="131">
        <f t="shared" si="14"/>
        <v>0.76549200519788374</v>
      </c>
      <c r="G38" s="13"/>
      <c r="H38" s="13"/>
      <c r="I38" s="13"/>
      <c r="J38" s="13"/>
      <c r="K38" s="13"/>
      <c r="L38" s="131">
        <f t="shared" ref="L38:U38" si="15">L9/H9-1</f>
        <v>-0.16116892978381281</v>
      </c>
      <c r="M38" s="131">
        <f t="shared" si="15"/>
        <v>-5.943714443940995E-2</v>
      </c>
      <c r="N38" s="131">
        <f t="shared" si="15"/>
        <v>5.6460472892285729E-3</v>
      </c>
      <c r="O38" s="131">
        <f t="shared" si="15"/>
        <v>0.18127011998829379</v>
      </c>
      <c r="P38" s="131">
        <f t="shared" si="15"/>
        <v>1.0133388357140003</v>
      </c>
      <c r="Q38" s="131">
        <f t="shared" si="15"/>
        <v>0.73790305314092408</v>
      </c>
      <c r="R38" s="131">
        <f t="shared" si="15"/>
        <v>1.1820340850797026</v>
      </c>
      <c r="S38" s="131">
        <f t="shared" si="15"/>
        <v>1.3341756680870742</v>
      </c>
      <c r="T38" s="131">
        <f t="shared" si="15"/>
        <v>1.1015273737106583</v>
      </c>
      <c r="U38" s="131">
        <f t="shared" si="15"/>
        <v>1.0432484708114402</v>
      </c>
    </row>
    <row r="39" spans="1:21" ht="13" x14ac:dyDescent="0.15">
      <c r="A39" s="46" t="s">
        <v>24</v>
      </c>
      <c r="B39" s="130"/>
      <c r="C39" s="9"/>
      <c r="D39" s="131">
        <f t="shared" ref="D39:F39" si="16">D10/C10-1</f>
        <v>0.23359560895143283</v>
      </c>
      <c r="E39" s="131">
        <f t="shared" si="16"/>
        <v>8.459854446482451E-2</v>
      </c>
      <c r="F39" s="131">
        <f t="shared" si="16"/>
        <v>0.58944508695747055</v>
      </c>
      <c r="G39" s="13"/>
      <c r="H39" s="13"/>
      <c r="I39" s="13"/>
      <c r="J39" s="13"/>
      <c r="K39" s="13"/>
      <c r="L39" s="131">
        <f t="shared" ref="L39:U39" si="17">L10/H10-1</f>
        <v>-0.13198562443845463</v>
      </c>
      <c r="M39" s="131">
        <f t="shared" si="17"/>
        <v>0.25397408802719834</v>
      </c>
      <c r="N39" s="131">
        <f t="shared" si="17"/>
        <v>9.4130327390308466E-2</v>
      </c>
      <c r="O39" s="131">
        <f t="shared" si="17"/>
        <v>0.39240628778718256</v>
      </c>
      <c r="P39" s="131">
        <f t="shared" si="17"/>
        <v>1.2630162509057032</v>
      </c>
      <c r="Q39" s="131">
        <f t="shared" si="17"/>
        <v>0.36495200410346595</v>
      </c>
      <c r="R39" s="131">
        <f t="shared" si="17"/>
        <v>0.47395640930919836</v>
      </c>
      <c r="S39" s="131">
        <f t="shared" si="17"/>
        <v>0.29658190912880378</v>
      </c>
      <c r="T39" s="131">
        <f t="shared" si="17"/>
        <v>9.8911402826693529E-2</v>
      </c>
      <c r="U39" s="131">
        <f t="shared" si="17"/>
        <v>0.16462219836263592</v>
      </c>
    </row>
    <row r="40" spans="1:21" ht="13" x14ac:dyDescent="0.15">
      <c r="A40" s="46" t="s">
        <v>25</v>
      </c>
      <c r="B40" s="130"/>
      <c r="C40" s="9"/>
      <c r="D40" s="131"/>
      <c r="E40" s="131"/>
      <c r="F40" s="131"/>
      <c r="G40" s="13"/>
      <c r="H40" s="13"/>
      <c r="I40" s="13"/>
      <c r="J40" s="13"/>
      <c r="K40" s="13"/>
      <c r="L40" s="131"/>
      <c r="M40" s="131"/>
      <c r="N40" s="131"/>
      <c r="O40" s="131"/>
      <c r="P40" s="131"/>
      <c r="Q40" s="131"/>
      <c r="R40" s="131"/>
      <c r="S40" s="131"/>
      <c r="T40" s="131"/>
      <c r="U40" s="131"/>
    </row>
    <row r="41" spans="1:21" ht="13" x14ac:dyDescent="0.15">
      <c r="A41" s="46" t="s">
        <v>20</v>
      </c>
      <c r="B41" s="130"/>
      <c r="C41" s="9"/>
      <c r="D41" s="131">
        <f t="shared" ref="D41:F41" si="18">D12/C12-1</f>
        <v>0.27301529168036387</v>
      </c>
      <c r="E41" s="131">
        <f t="shared" si="18"/>
        <v>1.9411967921321605E-2</v>
      </c>
      <c r="F41" s="131">
        <f t="shared" si="18"/>
        <v>0.4715402279048575</v>
      </c>
      <c r="G41" s="13"/>
      <c r="H41" s="13"/>
      <c r="I41" s="13"/>
      <c r="J41" s="13"/>
      <c r="K41" s="13"/>
      <c r="L41" s="131">
        <f t="shared" ref="L41:U41" si="19">L12/H12-1</f>
        <v>-0.16889640560873942</v>
      </c>
      <c r="M41" s="131">
        <f t="shared" si="19"/>
        <v>5.0944651366867433E-2</v>
      </c>
      <c r="N41" s="131">
        <f t="shared" si="19"/>
        <v>5.2650100936421307E-2</v>
      </c>
      <c r="O41" s="131">
        <f t="shared" si="19"/>
        <v>0.19237650664876327</v>
      </c>
      <c r="P41" s="131">
        <f t="shared" si="19"/>
        <v>0.81306023590044174</v>
      </c>
      <c r="Q41" s="131">
        <f t="shared" si="19"/>
        <v>0.44356605706743846</v>
      </c>
      <c r="R41" s="131">
        <f t="shared" si="19"/>
        <v>0.48999685945557148</v>
      </c>
      <c r="S41" s="131">
        <f t="shared" si="19"/>
        <v>0.41865899411784357</v>
      </c>
      <c r="T41" s="131">
        <f t="shared" si="19"/>
        <v>0.31570018177825498</v>
      </c>
      <c r="U41" s="131">
        <f t="shared" si="19"/>
        <v>0.27347923562052001</v>
      </c>
    </row>
    <row r="42" spans="1:21" ht="13" x14ac:dyDescent="0.15">
      <c r="A42" s="46" t="s">
        <v>156</v>
      </c>
      <c r="B42" s="130"/>
      <c r="C42" s="9"/>
      <c r="D42" s="131">
        <f t="shared" ref="D42:F42" si="20">D13/C13-1</f>
        <v>0.25776158424113338</v>
      </c>
      <c r="E42" s="131">
        <f t="shared" si="20"/>
        <v>-2.4232933522112088E-2</v>
      </c>
      <c r="F42" s="131">
        <f t="shared" si="20"/>
        <v>0.42313866746217021</v>
      </c>
      <c r="G42" s="13"/>
      <c r="H42" s="13"/>
      <c r="I42" s="13"/>
      <c r="J42" s="13"/>
      <c r="K42" s="13"/>
      <c r="L42" s="131">
        <f t="shared" ref="L42:U42" si="21">L13/H13-1</f>
        <v>-0.22076353154365491</v>
      </c>
      <c r="M42" s="131">
        <f t="shared" si="21"/>
        <v>2.4251581762089192E-3</v>
      </c>
      <c r="N42" s="131">
        <f t="shared" si="21"/>
        <v>2.097024980004969E-3</v>
      </c>
      <c r="O42" s="131">
        <f t="shared" si="21"/>
        <v>0.10436047562979955</v>
      </c>
      <c r="P42" s="131">
        <f t="shared" si="21"/>
        <v>0.78177433914869399</v>
      </c>
      <c r="Q42" s="131">
        <f t="shared" si="21"/>
        <v>0.41599394187945626</v>
      </c>
      <c r="R42" s="131">
        <f t="shared" si="21"/>
        <v>0.45247018617681345</v>
      </c>
      <c r="S42" s="131">
        <f t="shared" si="21"/>
        <v>0.4236333732383859</v>
      </c>
      <c r="T42" s="131">
        <f t="shared" si="21"/>
        <v>0.33556090650388026</v>
      </c>
      <c r="U42" s="131">
        <f t="shared" si="21"/>
        <v>0.25956563548389955</v>
      </c>
    </row>
    <row r="43" spans="1:21" ht="13" x14ac:dyDescent="0.15">
      <c r="A43" s="46" t="s">
        <v>157</v>
      </c>
      <c r="B43" s="130"/>
      <c r="C43" s="9"/>
      <c r="D43" s="131">
        <f t="shared" ref="D43:F43" si="22">D14/C14-1</f>
        <v>0.2964402664438841</v>
      </c>
      <c r="E43" s="131">
        <f t="shared" si="22"/>
        <v>8.4437370678216217E-2</v>
      </c>
      <c r="F43" s="131">
        <f t="shared" si="22"/>
        <v>0.53642616447068669</v>
      </c>
      <c r="G43" s="13"/>
      <c r="H43" s="13"/>
      <c r="I43" s="13"/>
      <c r="J43" s="13"/>
      <c r="K43" s="13"/>
      <c r="L43" s="131">
        <f t="shared" ref="L43:U43" si="23">L14/H14-1</f>
        <v>-9.0746756987166166E-2</v>
      </c>
      <c r="M43" s="131">
        <f t="shared" si="23"/>
        <v>0.12489419705180782</v>
      </c>
      <c r="N43" s="131">
        <f t="shared" si="23"/>
        <v>0.12723054018667912</v>
      </c>
      <c r="O43" s="131">
        <f t="shared" si="23"/>
        <v>0.31550528573315839</v>
      </c>
      <c r="P43" s="131">
        <f t="shared" si="23"/>
        <v>0.85345898004434595</v>
      </c>
      <c r="Q43" s="131">
        <f t="shared" si="23"/>
        <v>0.48101414258876063</v>
      </c>
      <c r="R43" s="131">
        <f t="shared" si="23"/>
        <v>0.53921378073254633</v>
      </c>
      <c r="S43" s="131">
        <f t="shared" si="23"/>
        <v>0.41281708317664356</v>
      </c>
      <c r="T43" s="131">
        <f t="shared" si="23"/>
        <v>0.29104637033720304</v>
      </c>
      <c r="U43" s="131">
        <f t="shared" si="23"/>
        <v>0.29154686791207896</v>
      </c>
    </row>
    <row r="44" spans="1:21" ht="13" x14ac:dyDescent="0.15">
      <c r="A44" s="46"/>
      <c r="B44" s="130"/>
      <c r="C44" s="9"/>
      <c r="D44" s="131"/>
      <c r="E44" s="131"/>
      <c r="F44" s="131"/>
      <c r="G44" s="13"/>
      <c r="H44" s="13"/>
      <c r="I44" s="13"/>
      <c r="J44" s="13"/>
      <c r="K44" s="13"/>
      <c r="L44" s="131"/>
      <c r="M44" s="132"/>
      <c r="N44" s="132"/>
      <c r="O44" s="132"/>
      <c r="P44" s="132"/>
      <c r="Q44" s="132"/>
      <c r="R44" s="132"/>
      <c r="S44" s="132"/>
      <c r="T44" s="132"/>
      <c r="U44" s="132"/>
    </row>
    <row r="45" spans="1:21" ht="13" x14ac:dyDescent="0.15">
      <c r="A45" s="128" t="s">
        <v>152</v>
      </c>
      <c r="B45" s="130"/>
      <c r="C45" s="9"/>
      <c r="D45" s="131"/>
      <c r="E45" s="131"/>
      <c r="F45" s="131"/>
      <c r="G45" s="13"/>
      <c r="H45" s="13"/>
      <c r="I45" s="13"/>
      <c r="J45" s="13"/>
      <c r="K45" s="13"/>
      <c r="L45" s="131"/>
      <c r="M45" s="132"/>
      <c r="N45" s="132"/>
      <c r="O45" s="132"/>
      <c r="P45" s="132"/>
      <c r="Q45" s="132"/>
      <c r="R45" s="132"/>
      <c r="S45" s="132"/>
      <c r="T45" s="132"/>
      <c r="U45" s="132"/>
    </row>
    <row r="46" spans="1:21" ht="13" x14ac:dyDescent="0.15">
      <c r="A46" s="46" t="s">
        <v>21</v>
      </c>
      <c r="B46" s="130"/>
      <c r="C46" s="9"/>
      <c r="D46" s="131">
        <f t="shared" ref="D46:F46" si="24">D17/C17-1</f>
        <v>0.70584103944750098</v>
      </c>
      <c r="E46" s="131">
        <f t="shared" si="24"/>
        <v>2.2079462018801892</v>
      </c>
      <c r="F46" s="131">
        <f t="shared" si="24"/>
        <v>0.7533658185987413</v>
      </c>
      <c r="G46" s="13"/>
      <c r="H46" s="13"/>
      <c r="I46" s="13"/>
      <c r="J46" s="13"/>
      <c r="K46" s="13"/>
      <c r="L46" s="131">
        <f t="shared" ref="L46:U46" si="25">L17/H17-1</f>
        <v>2.1626193563597784</v>
      </c>
      <c r="M46" s="131">
        <f t="shared" si="25"/>
        <v>3.2007181515403831</v>
      </c>
      <c r="N46" s="131">
        <f t="shared" si="25"/>
        <v>2.3429893005653413</v>
      </c>
      <c r="O46" s="131">
        <f t="shared" si="25"/>
        <v>2.3056184622020921</v>
      </c>
      <c r="P46" s="131">
        <f t="shared" si="25"/>
        <v>1.0677637586894533</v>
      </c>
      <c r="Q46" s="131">
        <f t="shared" si="25"/>
        <v>0.27837861275256759</v>
      </c>
      <c r="R46" s="131">
        <f t="shared" si="25"/>
        <v>0.44993710691823896</v>
      </c>
      <c r="S46" s="131">
        <f t="shared" si="25"/>
        <v>0.18793157820332973</v>
      </c>
      <c r="T46" s="131">
        <f t="shared" si="25"/>
        <v>4.6128886885984599E-2</v>
      </c>
      <c r="U46" s="131">
        <f t="shared" si="25"/>
        <v>0.14794751531126438</v>
      </c>
    </row>
    <row r="47" spans="1:21" ht="13" x14ac:dyDescent="0.15">
      <c r="A47" s="46" t="s">
        <v>153</v>
      </c>
      <c r="B47" s="130"/>
      <c r="C47" s="9"/>
      <c r="D47" s="131">
        <f t="shared" ref="D47:F47" si="26">D18/C18-1</f>
        <v>1.3379736345151461</v>
      </c>
      <c r="E47" s="131">
        <f t="shared" si="26"/>
        <v>1.2528875450588743</v>
      </c>
      <c r="F47" s="131">
        <f t="shared" si="26"/>
        <v>0.6275595479650864</v>
      </c>
      <c r="G47" s="13"/>
      <c r="H47" s="13"/>
      <c r="I47" s="13"/>
      <c r="J47" s="13"/>
      <c r="K47" s="13"/>
      <c r="L47" s="131">
        <f t="shared" ref="L47:U47" si="27">L18/H18-1</f>
        <v>1.2893568159943265</v>
      </c>
      <c r="M47" s="131">
        <f t="shared" si="27"/>
        <v>1.537713470785945</v>
      </c>
      <c r="N47" s="131">
        <f t="shared" si="27"/>
        <v>1.1281247294271894</v>
      </c>
      <c r="O47" s="131">
        <f t="shared" si="27"/>
        <v>1.2536533746289842</v>
      </c>
      <c r="P47" s="131">
        <f t="shared" si="27"/>
        <v>0.82531457906149974</v>
      </c>
      <c r="Q47" s="131">
        <f t="shared" si="27"/>
        <v>0.34076416932591558</v>
      </c>
      <c r="R47" s="131">
        <f t="shared" si="27"/>
        <v>0.41437933188997533</v>
      </c>
      <c r="S47" s="131">
        <f t="shared" si="27"/>
        <v>0.42538863782642267</v>
      </c>
      <c r="T47" s="131">
        <f t="shared" si="27"/>
        <v>0.45507076543858416</v>
      </c>
      <c r="U47" s="131">
        <f t="shared" si="27"/>
        <v>0.69273428844638962</v>
      </c>
    </row>
    <row r="48" spans="1:21" ht="13" x14ac:dyDescent="0.15">
      <c r="A48" s="46" t="s">
        <v>24</v>
      </c>
      <c r="B48" s="130"/>
      <c r="C48" s="9"/>
      <c r="D48" s="131"/>
      <c r="E48" s="131"/>
      <c r="F48" s="131"/>
      <c r="G48" s="13"/>
      <c r="H48" s="13"/>
      <c r="I48" s="13"/>
      <c r="J48" s="13"/>
      <c r="K48" s="13"/>
      <c r="L48" s="131"/>
      <c r="M48" s="131"/>
      <c r="N48" s="131"/>
      <c r="O48" s="131"/>
      <c r="P48" s="131"/>
      <c r="Q48" s="131"/>
      <c r="R48" s="131"/>
      <c r="S48" s="131"/>
      <c r="T48" s="131"/>
      <c r="U48" s="131"/>
    </row>
    <row r="49" spans="1:21" ht="13" x14ac:dyDescent="0.15">
      <c r="A49" s="46" t="s">
        <v>25</v>
      </c>
      <c r="B49" s="130"/>
      <c r="C49" s="9"/>
      <c r="D49" s="131">
        <f t="shared" ref="D49:F49" si="28">D20/C20-1</f>
        <v>2.1015752145426592</v>
      </c>
      <c r="E49" s="131">
        <f t="shared" si="28"/>
        <v>7.8516027223529186</v>
      </c>
      <c r="F49" s="131">
        <f t="shared" si="28"/>
        <v>1.1902117075131962</v>
      </c>
      <c r="G49" s="13"/>
      <c r="H49" s="13"/>
      <c r="I49" s="13"/>
      <c r="J49" s="13"/>
      <c r="K49" s="13"/>
      <c r="L49" s="131">
        <f t="shared" ref="L49:U49" si="29">L20/H20-1</f>
        <v>5.9988887556461608</v>
      </c>
      <c r="M49" s="131">
        <f t="shared" si="29"/>
        <v>10.017729372492161</v>
      </c>
      <c r="N49" s="131">
        <f t="shared" si="29"/>
        <v>8.8904920396244798</v>
      </c>
      <c r="O49" s="131">
        <f t="shared" si="29"/>
        <v>10.470404903004919</v>
      </c>
      <c r="P49" s="131">
        <f t="shared" si="29"/>
        <v>2.1118594195482125</v>
      </c>
      <c r="Q49" s="131">
        <f t="shared" si="29"/>
        <v>0.11133676589764496</v>
      </c>
      <c r="R49" s="131">
        <f t="shared" si="29"/>
        <v>0.11695312388788448</v>
      </c>
      <c r="S49" s="131">
        <f t="shared" si="29"/>
        <v>-0.50704657386299545</v>
      </c>
      <c r="T49" s="131">
        <f t="shared" si="29"/>
        <v>-0.34445999994126919</v>
      </c>
      <c r="U49" s="131">
        <f t="shared" si="29"/>
        <v>-2.9140886354398599E-2</v>
      </c>
    </row>
    <row r="50" spans="1:21" ht="13" x14ac:dyDescent="0.15">
      <c r="A50" s="46" t="s">
        <v>20</v>
      </c>
      <c r="B50" s="130"/>
      <c r="C50" s="9"/>
      <c r="D50" s="131">
        <f t="shared" ref="D50:F50" si="30">D21/C21-1</f>
        <v>1.5708555496906182</v>
      </c>
      <c r="E50" s="131">
        <f t="shared" si="30"/>
        <v>4.3983279652025731</v>
      </c>
      <c r="F50" s="131">
        <f t="shared" si="30"/>
        <v>1.0634555137687141</v>
      </c>
      <c r="G50" s="13"/>
      <c r="H50" s="13"/>
      <c r="I50" s="13"/>
      <c r="J50" s="13"/>
      <c r="K50" s="13"/>
      <c r="L50" s="131">
        <f t="shared" ref="L50:U50" si="31">L21/H21-1</f>
        <v>3.607682356147766</v>
      </c>
      <c r="M50" s="131">
        <f t="shared" si="31"/>
        <v>5.7372166492965082</v>
      </c>
      <c r="N50" s="131">
        <f t="shared" si="31"/>
        <v>5.0218929529978045</v>
      </c>
      <c r="O50" s="131">
        <f t="shared" si="31"/>
        <v>6.6559788644573405</v>
      </c>
      <c r="P50" s="131">
        <f t="shared" si="31"/>
        <v>1.7745372079092272</v>
      </c>
      <c r="Q50" s="131">
        <f t="shared" si="31"/>
        <v>0.15712935591548849</v>
      </c>
      <c r="R50" s="131">
        <f t="shared" si="31"/>
        <v>0.1750465034900639</v>
      </c>
      <c r="S50" s="131">
        <f t="shared" si="31"/>
        <v>-0.39045122110616459</v>
      </c>
      <c r="T50" s="131">
        <f t="shared" si="31"/>
        <v>-0.21261783483289698</v>
      </c>
      <c r="U50" s="131">
        <f t="shared" si="31"/>
        <v>0.12167785190037561</v>
      </c>
    </row>
    <row r="51" spans="1:21" ht="13" x14ac:dyDescent="0.15">
      <c r="A51" s="46" t="s">
        <v>156</v>
      </c>
      <c r="B51" s="130"/>
      <c r="C51" s="9"/>
      <c r="D51" s="131">
        <f t="shared" ref="D51:F51" si="32">D22/C22-1</f>
        <v>1.7546212842663764</v>
      </c>
      <c r="E51" s="131">
        <f t="shared" si="32"/>
        <v>6.3199275848817233</v>
      </c>
      <c r="F51" s="131">
        <f t="shared" si="32"/>
        <v>1.1600393690826194</v>
      </c>
      <c r="G51" s="13"/>
      <c r="H51" s="13"/>
      <c r="I51" s="13"/>
      <c r="J51" s="13"/>
      <c r="K51" s="13"/>
      <c r="L51" s="131">
        <f t="shared" ref="L51:U51" si="33">L22/H22-1</f>
        <v>4.9245514076518511</v>
      </c>
      <c r="M51" s="131">
        <f t="shared" si="33"/>
        <v>8.1717297739035679</v>
      </c>
      <c r="N51" s="131">
        <f t="shared" si="33"/>
        <v>7.2867317829743623</v>
      </c>
      <c r="O51" s="131">
        <f t="shared" si="33"/>
        <v>9.275524049752109</v>
      </c>
      <c r="P51" s="131">
        <f t="shared" si="33"/>
        <v>2.0288509866123587</v>
      </c>
      <c r="Q51" s="131">
        <f t="shared" si="33"/>
        <v>0.11787847845314836</v>
      </c>
      <c r="R51" s="131">
        <f t="shared" si="33"/>
        <v>0.13326827170582334</v>
      </c>
      <c r="S51" s="131">
        <f t="shared" si="33"/>
        <v>-0.48120314965784283</v>
      </c>
      <c r="T51" s="131">
        <f t="shared" si="33"/>
        <v>-0.31137034155634524</v>
      </c>
      <c r="U51" s="131">
        <f t="shared" si="33"/>
        <v>1.5143077586884823E-2</v>
      </c>
    </row>
    <row r="52" spans="1:21" ht="13" x14ac:dyDescent="0.15">
      <c r="A52" s="46" t="s">
        <v>157</v>
      </c>
      <c r="B52" s="130"/>
      <c r="C52" s="9"/>
      <c r="D52" s="131">
        <f t="shared" ref="D52:F52" si="34">D23/C23-1</f>
        <v>1.3490030025406115</v>
      </c>
      <c r="E52" s="131">
        <f t="shared" si="34"/>
        <v>1.6778756653294526</v>
      </c>
      <c r="F52" s="131">
        <f t="shared" si="34"/>
        <v>0.68969008908449725</v>
      </c>
      <c r="G52" s="13"/>
      <c r="H52" s="13"/>
      <c r="I52" s="13"/>
      <c r="J52" s="13"/>
      <c r="K52" s="13"/>
      <c r="L52" s="131">
        <f t="shared" ref="L52:U52" si="35">L23/H23-1</f>
        <v>1.6681254212509851</v>
      </c>
      <c r="M52" s="131">
        <f t="shared" si="35"/>
        <v>2.1186654789861525</v>
      </c>
      <c r="N52" s="131">
        <f t="shared" si="35"/>
        <v>1.6152153083471039</v>
      </c>
      <c r="O52" s="131">
        <f t="shared" si="35"/>
        <v>1.711539303460806</v>
      </c>
      <c r="P52" s="131">
        <f t="shared" si="35"/>
        <v>0.94281353290899195</v>
      </c>
      <c r="Q52" s="131">
        <f t="shared" si="35"/>
        <v>0.32870452114124271</v>
      </c>
      <c r="R52" s="131">
        <f t="shared" si="35"/>
        <v>0.37416867776954743</v>
      </c>
      <c r="S52" s="131">
        <f t="shared" si="35"/>
        <v>0.2586839157593066</v>
      </c>
      <c r="T52" s="131">
        <f t="shared" si="35"/>
        <v>0.29088751458191786</v>
      </c>
      <c r="U52" s="131">
        <f t="shared" si="35"/>
        <v>0.51347622509360669</v>
      </c>
    </row>
    <row r="53" spans="1:21" ht="13" x14ac:dyDescent="0.15">
      <c r="A53" s="11"/>
      <c r="B53" s="8"/>
      <c r="C53" s="9"/>
      <c r="D53" s="9"/>
      <c r="E53" s="127"/>
      <c r="F53" s="127"/>
      <c r="G53" s="9"/>
      <c r="H53" s="9"/>
      <c r="I53" s="9"/>
      <c r="J53" s="9"/>
      <c r="K53" s="9"/>
      <c r="L53" s="127"/>
      <c r="M53" s="7"/>
      <c r="N53" s="7"/>
      <c r="O53" s="7"/>
      <c r="P53" s="7"/>
    </row>
    <row r="54" spans="1:21" ht="13" x14ac:dyDescent="0.15">
      <c r="A54" s="128" t="s">
        <v>154</v>
      </c>
      <c r="B54" s="8"/>
      <c r="C54" s="9"/>
      <c r="D54" s="9"/>
      <c r="E54" s="127"/>
      <c r="F54" s="127"/>
      <c r="G54" s="9"/>
      <c r="H54" s="9"/>
      <c r="I54" s="9"/>
      <c r="J54" s="9"/>
      <c r="K54" s="9"/>
      <c r="L54" s="127"/>
      <c r="M54" s="7"/>
      <c r="N54" s="7"/>
      <c r="O54" s="7"/>
      <c r="P54" s="7"/>
    </row>
    <row r="55" spans="1:21" ht="13" x14ac:dyDescent="0.15">
      <c r="A55" s="46" t="s">
        <v>21</v>
      </c>
      <c r="B55" s="8"/>
      <c r="C55" s="9"/>
      <c r="D55" s="9"/>
      <c r="E55" s="127"/>
      <c r="F55" s="129" t="s">
        <v>121</v>
      </c>
      <c r="G55" s="9"/>
      <c r="H55" s="9"/>
      <c r="I55" s="9"/>
      <c r="J55" s="9"/>
      <c r="K55" s="9"/>
      <c r="L55" s="127"/>
      <c r="M55" s="7"/>
      <c r="N55" s="7"/>
      <c r="O55" s="7"/>
      <c r="P55" s="7"/>
      <c r="Q55" s="133" t="s">
        <v>121</v>
      </c>
      <c r="R55" s="133" t="s">
        <v>121</v>
      </c>
      <c r="S55" s="133" t="s">
        <v>121</v>
      </c>
      <c r="T55" s="133" t="s">
        <v>121</v>
      </c>
      <c r="U55" s="133" t="s">
        <v>121</v>
      </c>
    </row>
    <row r="56" spans="1:21" ht="13" x14ac:dyDescent="0.15">
      <c r="A56" s="46" t="s">
        <v>153</v>
      </c>
      <c r="B56" s="8"/>
      <c r="C56" s="9"/>
      <c r="D56" s="9"/>
      <c r="E56" s="127"/>
      <c r="F56" s="129" t="s">
        <v>121</v>
      </c>
      <c r="G56" s="9"/>
      <c r="H56" s="9"/>
      <c r="I56" s="9"/>
      <c r="J56" s="9"/>
      <c r="K56" s="9"/>
      <c r="L56" s="127"/>
      <c r="M56" s="7"/>
      <c r="N56" s="7"/>
      <c r="O56" s="7"/>
      <c r="P56" s="7"/>
      <c r="Q56" s="133" t="s">
        <v>121</v>
      </c>
      <c r="R56" s="133" t="s">
        <v>121</v>
      </c>
      <c r="S56" s="133" t="s">
        <v>121</v>
      </c>
      <c r="T56" s="131">
        <f t="shared" ref="T56:U56" si="36">T27/P27-1</f>
        <v>0.45772318108378429</v>
      </c>
      <c r="U56" s="131">
        <f t="shared" si="36"/>
        <v>-2.6279271465741494E-2</v>
      </c>
    </row>
    <row r="57" spans="1:21" ht="13" x14ac:dyDescent="0.15">
      <c r="A57" s="46" t="s">
        <v>24</v>
      </c>
      <c r="B57" s="8"/>
      <c r="C57" s="9"/>
      <c r="D57" s="9"/>
      <c r="E57" s="127"/>
      <c r="F57" s="129" t="s">
        <v>121</v>
      </c>
      <c r="G57" s="9"/>
      <c r="H57" s="9"/>
      <c r="I57" s="9"/>
      <c r="J57" s="9"/>
      <c r="K57" s="9"/>
      <c r="L57" s="127"/>
      <c r="M57" s="7"/>
      <c r="N57" s="7"/>
      <c r="O57" s="7"/>
      <c r="P57" s="7"/>
      <c r="Q57" s="133" t="s">
        <v>121</v>
      </c>
      <c r="R57" s="133" t="s">
        <v>121</v>
      </c>
      <c r="S57" s="133" t="s">
        <v>121</v>
      </c>
      <c r="T57" s="133" t="s">
        <v>121</v>
      </c>
      <c r="U57" s="133" t="s">
        <v>121</v>
      </c>
    </row>
    <row r="58" spans="1:21" ht="13" x14ac:dyDescent="0.15">
      <c r="A58" s="46" t="s">
        <v>25</v>
      </c>
      <c r="B58" s="8"/>
      <c r="C58" s="9"/>
      <c r="D58" s="9"/>
      <c r="E58" s="127"/>
      <c r="F58" s="129" t="s">
        <v>121</v>
      </c>
      <c r="G58" s="9"/>
      <c r="H58" s="9"/>
      <c r="I58" s="9"/>
      <c r="J58" s="9"/>
      <c r="K58" s="9"/>
      <c r="L58" s="127"/>
      <c r="M58" s="7"/>
      <c r="N58" s="7"/>
      <c r="O58" s="7"/>
      <c r="P58" s="7"/>
      <c r="Q58" s="133" t="s">
        <v>121</v>
      </c>
      <c r="R58" s="133" t="s">
        <v>121</v>
      </c>
      <c r="S58" s="133" t="s">
        <v>121</v>
      </c>
      <c r="T58" s="133" t="s">
        <v>121</v>
      </c>
      <c r="U58" s="133" t="s">
        <v>121</v>
      </c>
    </row>
    <row r="59" spans="1:21" ht="13" x14ac:dyDescent="0.15">
      <c r="A59" s="46" t="s">
        <v>20</v>
      </c>
      <c r="B59" s="8"/>
      <c r="C59" s="9"/>
      <c r="D59" s="9"/>
      <c r="E59" s="127"/>
      <c r="F59" s="129" t="s">
        <v>121</v>
      </c>
      <c r="G59" s="9"/>
      <c r="H59" s="9"/>
      <c r="I59" s="9"/>
      <c r="J59" s="9"/>
      <c r="K59" s="9"/>
      <c r="L59" s="127"/>
      <c r="M59" s="7"/>
      <c r="N59" s="7"/>
      <c r="O59" s="7"/>
      <c r="P59" s="7"/>
      <c r="Q59" s="133" t="s">
        <v>121</v>
      </c>
      <c r="R59" s="133" t="s">
        <v>121</v>
      </c>
      <c r="S59" s="133" t="s">
        <v>121</v>
      </c>
      <c r="T59" s="131">
        <f t="shared" ref="T59:U59" si="37">T30/P30-1</f>
        <v>0.45772318108378429</v>
      </c>
      <c r="U59" s="131">
        <f t="shared" si="37"/>
        <v>-2.6279271465741494E-2</v>
      </c>
    </row>
    <row r="60" spans="1:21" ht="13" x14ac:dyDescent="0.15">
      <c r="A60" s="46" t="s">
        <v>156</v>
      </c>
      <c r="B60" s="8"/>
      <c r="C60" s="9"/>
      <c r="D60" s="9"/>
      <c r="E60" s="127"/>
      <c r="F60" s="129" t="s">
        <v>121</v>
      </c>
      <c r="G60" s="9"/>
      <c r="H60" s="9"/>
      <c r="I60" s="9"/>
      <c r="J60" s="9"/>
      <c r="K60" s="9"/>
      <c r="L60" s="127"/>
      <c r="M60" s="7"/>
      <c r="N60" s="7"/>
      <c r="O60" s="7"/>
      <c r="P60" s="7"/>
      <c r="Q60" s="133" t="s">
        <v>121</v>
      </c>
      <c r="R60" s="133" t="s">
        <v>121</v>
      </c>
      <c r="S60" s="133" t="s">
        <v>121</v>
      </c>
      <c r="T60" s="131">
        <f t="shared" ref="T60:U60" si="38">T31/P31-1</f>
        <v>0.63209588241354453</v>
      </c>
      <c r="U60" s="131">
        <f t="shared" si="38"/>
        <v>9.6915779786204803E-2</v>
      </c>
    </row>
    <row r="61" spans="1:21" ht="13" x14ac:dyDescent="0.15">
      <c r="A61" s="46" t="s">
        <v>157</v>
      </c>
      <c r="B61" s="8"/>
      <c r="C61" s="9"/>
      <c r="D61" s="9"/>
      <c r="E61" s="127"/>
      <c r="F61" s="129" t="s">
        <v>121</v>
      </c>
      <c r="G61" s="9"/>
      <c r="H61" s="9"/>
      <c r="I61" s="9"/>
      <c r="J61" s="9"/>
      <c r="K61" s="9"/>
      <c r="L61" s="127"/>
      <c r="M61" s="7"/>
      <c r="N61" s="7"/>
      <c r="O61" s="7"/>
      <c r="P61" s="7"/>
      <c r="Q61" s="133" t="s">
        <v>121</v>
      </c>
      <c r="R61" s="133" t="s">
        <v>121</v>
      </c>
      <c r="S61" s="133" t="s">
        <v>121</v>
      </c>
      <c r="T61" s="131">
        <f t="shared" ref="T61:U61" si="39">T32/P32-1</f>
        <v>-5.6512051853352285E-2</v>
      </c>
      <c r="U61" s="131">
        <f t="shared" si="39"/>
        <v>-0.36810056963268512</v>
      </c>
    </row>
    <row r="62" spans="1:21" ht="13" x14ac:dyDescent="0.15">
      <c r="A62" s="11"/>
      <c r="B62" s="8"/>
      <c r="C62" s="9"/>
      <c r="D62" s="9"/>
      <c r="E62" s="127"/>
      <c r="F62" s="127"/>
      <c r="G62" s="9"/>
      <c r="H62" s="9"/>
      <c r="I62" s="9"/>
      <c r="J62" s="9"/>
      <c r="K62" s="9"/>
      <c r="L62" s="127"/>
      <c r="M62" s="7"/>
      <c r="N62" s="7"/>
      <c r="O62" s="7"/>
      <c r="P62" s="7"/>
      <c r="Q62" s="37"/>
      <c r="R62" s="37"/>
      <c r="S62" s="37"/>
      <c r="T62" s="37"/>
      <c r="U62" s="37"/>
    </row>
    <row r="63" spans="1:21" ht="72" x14ac:dyDescent="0.15">
      <c r="A63" s="103" t="s">
        <v>158</v>
      </c>
      <c r="B63" s="8"/>
      <c r="C63" s="9"/>
      <c r="D63" s="9"/>
      <c r="E63" s="127"/>
      <c r="F63" s="127"/>
      <c r="G63" s="9"/>
      <c r="H63" s="9"/>
      <c r="I63" s="9"/>
      <c r="J63" s="9"/>
      <c r="K63" s="9"/>
      <c r="L63" s="127"/>
      <c r="M63" s="7"/>
      <c r="N63" s="7"/>
      <c r="O63" s="7"/>
      <c r="P63" s="7"/>
      <c r="Q63" s="37"/>
      <c r="R63" s="37"/>
      <c r="S63" s="37"/>
      <c r="T63" s="37"/>
      <c r="U63" s="37"/>
    </row>
    <row r="64" spans="1:21" ht="120" x14ac:dyDescent="0.15">
      <c r="A64" s="103" t="s">
        <v>144</v>
      </c>
      <c r="B64" s="8"/>
      <c r="C64" s="9"/>
      <c r="D64" s="9"/>
      <c r="E64" s="127"/>
      <c r="F64" s="127"/>
      <c r="G64" s="9"/>
      <c r="H64" s="9"/>
      <c r="I64" s="9"/>
      <c r="J64" s="9"/>
      <c r="K64" s="9"/>
      <c r="L64" s="127"/>
      <c r="M64" s="7"/>
      <c r="N64" s="7"/>
      <c r="O64" s="7"/>
      <c r="P64" s="7"/>
      <c r="Q64" s="37"/>
      <c r="R64" s="37"/>
      <c r="S64" s="37"/>
      <c r="T64" s="37"/>
      <c r="U64" s="37"/>
    </row>
    <row r="65" spans="1:21" ht="48" x14ac:dyDescent="0.15">
      <c r="A65" s="103" t="s">
        <v>159</v>
      </c>
      <c r="B65" s="8"/>
      <c r="C65" s="9"/>
      <c r="D65" s="9"/>
      <c r="E65" s="127"/>
      <c r="F65" s="127"/>
      <c r="G65" s="9"/>
      <c r="H65" s="9"/>
      <c r="I65" s="9"/>
      <c r="J65" s="9"/>
      <c r="K65" s="9"/>
      <c r="L65" s="127"/>
      <c r="M65" s="7"/>
      <c r="N65" s="7"/>
      <c r="O65" s="7"/>
      <c r="P65" s="7"/>
      <c r="Q65" s="37"/>
      <c r="R65" s="37"/>
      <c r="S65" s="37"/>
      <c r="T65" s="37"/>
      <c r="U65" s="37"/>
    </row>
  </sheetData>
  <mergeCells count="3">
    <mergeCell ref="H4:J4"/>
    <mergeCell ref="O4:R4"/>
    <mergeCell ref="S4:U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975"/>
  <sheetViews>
    <sheetView showGridLines="0" workbookViewId="0">
      <pane xSplit="1" topLeftCell="B1" activePane="topRight" state="frozen"/>
      <selection pane="topRight"/>
    </sheetView>
  </sheetViews>
  <sheetFormatPr baseColWidth="10" defaultColWidth="12.6640625" defaultRowHeight="15.75" customHeight="1" outlineLevelRow="1" x14ac:dyDescent="0.15"/>
  <cols>
    <col min="1" max="1" width="48.33203125" customWidth="1"/>
    <col min="2" max="2" width="4.1640625" customWidth="1"/>
    <col min="3" max="5" width="11.1640625" customWidth="1"/>
  </cols>
  <sheetData>
    <row r="1" spans="1:5" ht="13" x14ac:dyDescent="0.15">
      <c r="A1" s="7" t="s">
        <v>9</v>
      </c>
      <c r="B1" s="5"/>
      <c r="C1" s="5"/>
      <c r="D1" s="5"/>
      <c r="E1" s="5"/>
    </row>
    <row r="2" spans="1:5" ht="13" x14ac:dyDescent="0.15">
      <c r="A2" s="13" t="s">
        <v>160</v>
      </c>
      <c r="B2" s="5"/>
    </row>
    <row r="3" spans="1:5" ht="13" x14ac:dyDescent="0.15">
      <c r="A3" s="13" t="s">
        <v>11</v>
      </c>
      <c r="B3" s="5"/>
      <c r="C3" s="55"/>
      <c r="D3" s="55"/>
      <c r="E3" s="55"/>
    </row>
    <row r="4" spans="1:5" ht="13" collapsed="1" x14ac:dyDescent="0.15">
      <c r="A4" s="13" t="s">
        <v>12</v>
      </c>
      <c r="B4" s="5"/>
      <c r="C4" s="152" t="s">
        <v>13</v>
      </c>
      <c r="D4" s="153"/>
      <c r="E4" s="153"/>
    </row>
    <row r="5" spans="1:5" ht="13" hidden="1" outlineLevel="1" x14ac:dyDescent="0.15">
      <c r="A5" s="15"/>
      <c r="B5" s="15"/>
      <c r="C5" s="18">
        <v>44651</v>
      </c>
      <c r="D5" s="18">
        <v>44742</v>
      </c>
      <c r="E5" s="18"/>
    </row>
    <row r="6" spans="1:5" ht="14" x14ac:dyDescent="0.15">
      <c r="A6" s="15"/>
      <c r="B6" s="15"/>
      <c r="C6" s="20" t="s">
        <v>16</v>
      </c>
      <c r="D6" s="20" t="s">
        <v>17</v>
      </c>
      <c r="E6" s="20" t="s">
        <v>18</v>
      </c>
    </row>
    <row r="7" spans="1:5" ht="13" x14ac:dyDescent="0.15">
      <c r="A7" s="21" t="s">
        <v>150</v>
      </c>
      <c r="B7" s="15"/>
      <c r="C7" s="7">
        <v>2022</v>
      </c>
      <c r="D7" s="7">
        <v>2022</v>
      </c>
      <c r="E7" s="7">
        <v>2022</v>
      </c>
    </row>
    <row r="8" spans="1:5" ht="13" x14ac:dyDescent="0.15">
      <c r="A8" s="11" t="s">
        <v>161</v>
      </c>
      <c r="B8" s="15"/>
      <c r="C8" s="58">
        <f>'Segment Information'!S12</f>
        <v>1443704</v>
      </c>
      <c r="D8" s="58">
        <f>'Segment Information'!T12</f>
        <v>1725525</v>
      </c>
      <c r="E8" s="58">
        <f>'Segment Information'!U12</f>
        <v>1774522</v>
      </c>
    </row>
    <row r="9" spans="1:5" ht="13" x14ac:dyDescent="0.15">
      <c r="A9" s="11" t="s">
        <v>162</v>
      </c>
      <c r="B9" s="15"/>
      <c r="C9" s="37">
        <v>64882</v>
      </c>
      <c r="D9" s="37">
        <v>104063</v>
      </c>
      <c r="E9" s="37">
        <v>104966.5</v>
      </c>
    </row>
    <row r="10" spans="1:5" ht="13" x14ac:dyDescent="0.15">
      <c r="A10" s="11" t="s">
        <v>163</v>
      </c>
      <c r="B10" s="15"/>
      <c r="C10" s="118">
        <f t="shared" ref="C10:E10" si="0">C8-C9</f>
        <v>1378822</v>
      </c>
      <c r="D10" s="118">
        <f t="shared" si="0"/>
        <v>1621462</v>
      </c>
      <c r="E10" s="118">
        <f t="shared" si="0"/>
        <v>1669555.5</v>
      </c>
    </row>
    <row r="11" spans="1:5" ht="13" x14ac:dyDescent="0.15">
      <c r="A11" s="11" t="s">
        <v>164</v>
      </c>
      <c r="B11" s="19"/>
      <c r="C11" s="118">
        <f>'Segment Information'!S13</f>
        <v>782483</v>
      </c>
      <c r="D11" s="118">
        <f>'Segment Information'!T13</f>
        <v>970086</v>
      </c>
      <c r="E11" s="118">
        <f>'Segment Information'!U13</f>
        <v>991554</v>
      </c>
    </row>
    <row r="12" spans="1:5" ht="13" x14ac:dyDescent="0.15">
      <c r="A12" s="11" t="s">
        <v>165</v>
      </c>
      <c r="B12" s="15"/>
      <c r="C12" s="37">
        <v>18741</v>
      </c>
      <c r="D12" s="37">
        <v>29239</v>
      </c>
      <c r="E12" s="37">
        <v>30101.5</v>
      </c>
    </row>
    <row r="13" spans="1:5" ht="13" x14ac:dyDescent="0.15">
      <c r="A13" s="11" t="s">
        <v>166</v>
      </c>
      <c r="B13" s="15"/>
      <c r="C13" s="118">
        <f t="shared" ref="C13:E13" si="1">C11-C12</f>
        <v>763742</v>
      </c>
      <c r="D13" s="118">
        <f t="shared" si="1"/>
        <v>940847</v>
      </c>
      <c r="E13" s="118">
        <f t="shared" si="1"/>
        <v>961452.5</v>
      </c>
    </row>
    <row r="14" spans="1:5" ht="13" x14ac:dyDescent="0.15">
      <c r="A14" s="11" t="s">
        <v>167</v>
      </c>
      <c r="B14" s="19"/>
      <c r="C14" s="118">
        <f t="shared" ref="C14:E14" si="2">C8-C11</f>
        <v>661221</v>
      </c>
      <c r="D14" s="118">
        <f t="shared" si="2"/>
        <v>755439</v>
      </c>
      <c r="E14" s="118">
        <f t="shared" si="2"/>
        <v>782968</v>
      </c>
    </row>
    <row r="15" spans="1:5" ht="13" x14ac:dyDescent="0.15">
      <c r="A15" s="11" t="s">
        <v>168</v>
      </c>
      <c r="B15" s="15"/>
      <c r="C15" s="118">
        <f t="shared" ref="C15:E15" si="3">C9-C12</f>
        <v>46141</v>
      </c>
      <c r="D15" s="118">
        <f t="shared" si="3"/>
        <v>74824</v>
      </c>
      <c r="E15" s="118">
        <f t="shared" si="3"/>
        <v>74865</v>
      </c>
    </row>
    <row r="16" spans="1:5" ht="13" x14ac:dyDescent="0.15">
      <c r="A16" s="21" t="s">
        <v>169</v>
      </c>
      <c r="B16" s="15"/>
      <c r="C16" s="119">
        <f t="shared" ref="C16:E16" si="4">C14-C15</f>
        <v>615080</v>
      </c>
      <c r="D16" s="119">
        <f t="shared" si="4"/>
        <v>680615</v>
      </c>
      <c r="E16" s="119">
        <f t="shared" si="4"/>
        <v>708103</v>
      </c>
    </row>
    <row r="17" spans="1:5" ht="13" x14ac:dyDescent="0.15">
      <c r="A17" s="11"/>
      <c r="B17" s="15"/>
      <c r="C17" s="37"/>
      <c r="D17" s="37"/>
      <c r="E17" s="37"/>
    </row>
    <row r="18" spans="1:5" ht="13" x14ac:dyDescent="0.15">
      <c r="A18" s="21" t="s">
        <v>152</v>
      </c>
      <c r="B18" s="15"/>
      <c r="C18" s="119"/>
      <c r="D18" s="119"/>
      <c r="E18" s="119"/>
    </row>
    <row r="19" spans="1:5" ht="13" x14ac:dyDescent="0.15">
      <c r="A19" s="11" t="s">
        <v>161</v>
      </c>
      <c r="B19" s="5"/>
      <c r="C19" s="58">
        <f>'Segment Information'!S21</f>
        <v>2462343</v>
      </c>
      <c r="D19" s="58">
        <f>'Segment Information'!T21</f>
        <v>2622133</v>
      </c>
      <c r="E19" s="58">
        <f>'Segment Information'!U21</f>
        <v>2684884</v>
      </c>
    </row>
    <row r="20" spans="1:5" ht="13" x14ac:dyDescent="0.15">
      <c r="A20" s="11" t="s">
        <v>162</v>
      </c>
      <c r="B20" s="5"/>
      <c r="C20" s="37">
        <v>64882</v>
      </c>
      <c r="D20" s="37">
        <v>104063</v>
      </c>
      <c r="E20" s="37">
        <v>104966.5</v>
      </c>
    </row>
    <row r="21" spans="1:5" ht="13" x14ac:dyDescent="0.15">
      <c r="A21" s="11" t="s">
        <v>163</v>
      </c>
      <c r="B21" s="5"/>
      <c r="C21" s="118">
        <f t="shared" ref="C21:E21" si="5">C19-C20</f>
        <v>2397461</v>
      </c>
      <c r="D21" s="118">
        <f t="shared" si="5"/>
        <v>2518070</v>
      </c>
      <c r="E21" s="118">
        <f t="shared" si="5"/>
        <v>2579917.5</v>
      </c>
    </row>
    <row r="22" spans="1:5" ht="13" x14ac:dyDescent="0.15">
      <c r="A22" s="11" t="s">
        <v>164</v>
      </c>
      <c r="B22" s="5"/>
      <c r="C22" s="118">
        <f>'Segment Information'!S22</f>
        <v>1838684</v>
      </c>
      <c r="D22" s="118">
        <f>'Segment Information'!T22</f>
        <v>1917240</v>
      </c>
      <c r="E22" s="118">
        <f>'Segment Information'!U22</f>
        <v>1910414</v>
      </c>
    </row>
    <row r="23" spans="1:5" ht="13" x14ac:dyDescent="0.15">
      <c r="A23" s="11" t="s">
        <v>165</v>
      </c>
      <c r="B23" s="5"/>
      <c r="C23" s="37">
        <v>18741</v>
      </c>
      <c r="D23" s="37">
        <v>29239</v>
      </c>
      <c r="E23" s="37">
        <v>30101.5</v>
      </c>
    </row>
    <row r="24" spans="1:5" ht="13" x14ac:dyDescent="0.15">
      <c r="A24" s="11" t="s">
        <v>166</v>
      </c>
      <c r="B24" s="5"/>
      <c r="C24" s="118">
        <f t="shared" ref="C24:E24" si="6">C22-C23</f>
        <v>1819943</v>
      </c>
      <c r="D24" s="118">
        <f t="shared" si="6"/>
        <v>1888001</v>
      </c>
      <c r="E24" s="118">
        <f t="shared" si="6"/>
        <v>1880312.5</v>
      </c>
    </row>
    <row r="25" spans="1:5" ht="13" x14ac:dyDescent="0.15">
      <c r="A25" s="11" t="s">
        <v>167</v>
      </c>
      <c r="B25" s="5"/>
      <c r="C25" s="118">
        <f t="shared" ref="C25:E25" si="7">C19-C22</f>
        <v>623659</v>
      </c>
      <c r="D25" s="118">
        <f t="shared" si="7"/>
        <v>704893</v>
      </c>
      <c r="E25" s="118">
        <f t="shared" si="7"/>
        <v>774470</v>
      </c>
    </row>
    <row r="26" spans="1:5" ht="13" x14ac:dyDescent="0.15">
      <c r="A26" s="11" t="s">
        <v>168</v>
      </c>
      <c r="B26" s="5"/>
      <c r="C26" s="118">
        <f t="shared" ref="C26:E26" si="8">C20-C23</f>
        <v>46141</v>
      </c>
      <c r="D26" s="118">
        <f t="shared" si="8"/>
        <v>74824</v>
      </c>
      <c r="E26" s="118">
        <f t="shared" si="8"/>
        <v>74865</v>
      </c>
    </row>
    <row r="27" spans="1:5" ht="13" x14ac:dyDescent="0.15">
      <c r="A27" s="21" t="s">
        <v>169</v>
      </c>
      <c r="B27" s="121"/>
      <c r="C27" s="119">
        <f t="shared" ref="C27:E27" si="9">C25-C26</f>
        <v>577518</v>
      </c>
      <c r="D27" s="119">
        <f t="shared" si="9"/>
        <v>630069</v>
      </c>
      <c r="E27" s="119">
        <f t="shared" si="9"/>
        <v>699605</v>
      </c>
    </row>
    <row r="28" spans="1:5" ht="13" x14ac:dyDescent="0.15">
      <c r="A28" s="11"/>
      <c r="B28" s="5"/>
      <c r="C28" s="9"/>
      <c r="D28" s="9"/>
      <c r="E28" s="9"/>
    </row>
    <row r="29" spans="1:5" ht="13" x14ac:dyDescent="0.15">
      <c r="A29" s="11"/>
      <c r="B29" s="5"/>
      <c r="C29" s="9"/>
      <c r="D29" s="9"/>
      <c r="E29" s="9"/>
    </row>
    <row r="30" spans="1:5" ht="13" x14ac:dyDescent="0.15">
      <c r="A30" s="11"/>
      <c r="B30" s="5"/>
      <c r="C30" s="9"/>
      <c r="D30" s="9"/>
      <c r="E30" s="9"/>
    </row>
    <row r="31" spans="1:5" ht="13" x14ac:dyDescent="0.15">
      <c r="A31" s="11"/>
      <c r="B31" s="5"/>
      <c r="C31" s="9"/>
      <c r="D31" s="9"/>
      <c r="E31" s="9"/>
    </row>
    <row r="32" spans="1:5" ht="13" x14ac:dyDescent="0.15">
      <c r="A32" s="21"/>
      <c r="B32" s="5"/>
      <c r="C32" s="9"/>
      <c r="D32" s="9"/>
      <c r="E32" s="9"/>
    </row>
    <row r="33" spans="1:5" ht="13" x14ac:dyDescent="0.15">
      <c r="A33" s="11"/>
      <c r="B33" s="8"/>
      <c r="C33" s="9"/>
      <c r="D33" s="9"/>
      <c r="E33" s="9"/>
    </row>
    <row r="34" spans="1:5" ht="13" x14ac:dyDescent="0.15">
      <c r="A34" s="46"/>
      <c r="B34" s="8"/>
      <c r="C34" s="9"/>
      <c r="D34" s="9"/>
      <c r="E34" s="9"/>
    </row>
    <row r="35" spans="1:5" ht="13" x14ac:dyDescent="0.15">
      <c r="A35" s="46"/>
      <c r="B35" s="5"/>
      <c r="C35" s="9"/>
      <c r="D35" s="9"/>
      <c r="E35" s="9"/>
    </row>
    <row r="36" spans="1:5" ht="13" x14ac:dyDescent="0.15">
      <c r="A36" s="128"/>
      <c r="B36" s="96"/>
      <c r="C36" s="9"/>
      <c r="D36" s="9"/>
      <c r="E36" s="9"/>
    </row>
    <row r="37" spans="1:5" ht="13" x14ac:dyDescent="0.15">
      <c r="A37" s="46"/>
      <c r="B37" s="130"/>
      <c r="C37" s="9"/>
      <c r="D37" s="131"/>
      <c r="E37" s="131"/>
    </row>
    <row r="38" spans="1:5" ht="13" x14ac:dyDescent="0.15">
      <c r="A38" s="46"/>
      <c r="B38" s="130"/>
      <c r="C38" s="9"/>
      <c r="D38" s="131"/>
      <c r="E38" s="131"/>
    </row>
    <row r="39" spans="1:5" ht="13" x14ac:dyDescent="0.15">
      <c r="A39" s="46"/>
      <c r="B39" s="130"/>
      <c r="C39" s="9"/>
      <c r="D39" s="131"/>
      <c r="E39" s="131"/>
    </row>
    <row r="40" spans="1:5" ht="13" x14ac:dyDescent="0.15">
      <c r="A40" s="46"/>
      <c r="B40" s="130"/>
      <c r="C40" s="9"/>
      <c r="D40" s="131"/>
      <c r="E40" s="131"/>
    </row>
    <row r="41" spans="1:5" ht="13" x14ac:dyDescent="0.15">
      <c r="A41" s="46"/>
      <c r="B41" s="130"/>
      <c r="C41" s="9"/>
      <c r="D41" s="131"/>
      <c r="E41" s="131"/>
    </row>
    <row r="42" spans="1:5" ht="13" x14ac:dyDescent="0.15">
      <c r="A42" s="46"/>
      <c r="B42" s="130"/>
      <c r="C42" s="9"/>
      <c r="D42" s="131"/>
      <c r="E42" s="131"/>
    </row>
    <row r="43" spans="1:5" ht="13" x14ac:dyDescent="0.15">
      <c r="A43" s="46"/>
      <c r="B43" s="130"/>
      <c r="C43" s="9"/>
      <c r="D43" s="131"/>
      <c r="E43" s="131"/>
    </row>
    <row r="44" spans="1:5" ht="13" x14ac:dyDescent="0.15">
      <c r="A44" s="46"/>
      <c r="B44" s="130"/>
      <c r="C44" s="9"/>
      <c r="D44" s="131"/>
      <c r="E44" s="131"/>
    </row>
    <row r="45" spans="1:5" ht="13" x14ac:dyDescent="0.15">
      <c r="A45" s="128"/>
      <c r="B45" s="130"/>
      <c r="C45" s="9"/>
      <c r="D45" s="131"/>
      <c r="E45" s="131"/>
    </row>
    <row r="46" spans="1:5" ht="13" x14ac:dyDescent="0.15">
      <c r="A46" s="46"/>
      <c r="B46" s="130"/>
      <c r="C46" s="9"/>
      <c r="D46" s="131"/>
      <c r="E46" s="131"/>
    </row>
    <row r="47" spans="1:5" ht="13" x14ac:dyDescent="0.15">
      <c r="A47" s="46"/>
      <c r="B47" s="130"/>
      <c r="C47" s="9"/>
      <c r="D47" s="131"/>
      <c r="E47" s="131"/>
    </row>
    <row r="48" spans="1:5" ht="13" x14ac:dyDescent="0.15">
      <c r="A48" s="46"/>
      <c r="B48" s="130"/>
      <c r="C48" s="9"/>
      <c r="D48" s="131"/>
      <c r="E48" s="131"/>
    </row>
    <row r="49" spans="1:5" ht="13" x14ac:dyDescent="0.15">
      <c r="A49" s="46"/>
      <c r="B49" s="130"/>
      <c r="C49" s="9"/>
      <c r="D49" s="131"/>
      <c r="E49" s="131"/>
    </row>
    <row r="50" spans="1:5" ht="13" x14ac:dyDescent="0.15">
      <c r="A50" s="46"/>
      <c r="B50" s="130"/>
      <c r="C50" s="9"/>
      <c r="D50" s="131"/>
      <c r="E50" s="131"/>
    </row>
    <row r="51" spans="1:5" ht="13" x14ac:dyDescent="0.15">
      <c r="A51" s="46"/>
      <c r="B51" s="130"/>
      <c r="C51" s="9"/>
      <c r="D51" s="131"/>
      <c r="E51" s="131"/>
    </row>
    <row r="52" spans="1:5" ht="13" x14ac:dyDescent="0.15">
      <c r="A52" s="46"/>
      <c r="B52" s="130"/>
      <c r="C52" s="9"/>
      <c r="D52" s="131"/>
      <c r="E52" s="131"/>
    </row>
    <row r="53" spans="1:5" ht="13" x14ac:dyDescent="0.15">
      <c r="A53" s="11"/>
      <c r="B53" s="8"/>
      <c r="C53" s="9"/>
      <c r="D53" s="9"/>
      <c r="E53" s="9"/>
    </row>
    <row r="54" spans="1:5" ht="13" x14ac:dyDescent="0.15">
      <c r="A54" s="128"/>
      <c r="B54" s="8"/>
      <c r="C54" s="9"/>
      <c r="D54" s="9"/>
      <c r="E54" s="9"/>
    </row>
    <row r="55" spans="1:5" ht="13" x14ac:dyDescent="0.15">
      <c r="A55" s="46"/>
      <c r="B55" s="8"/>
      <c r="C55" s="9"/>
      <c r="D55" s="9"/>
      <c r="E55" s="9"/>
    </row>
    <row r="56" spans="1:5" ht="13" x14ac:dyDescent="0.15">
      <c r="A56" s="46"/>
      <c r="B56" s="8"/>
      <c r="C56" s="9"/>
      <c r="D56" s="9"/>
      <c r="E56" s="9"/>
    </row>
    <row r="57" spans="1:5" ht="13" x14ac:dyDescent="0.15">
      <c r="A57" s="46"/>
      <c r="B57" s="8"/>
      <c r="C57" s="9"/>
      <c r="D57" s="9"/>
      <c r="E57" s="9"/>
    </row>
    <row r="58" spans="1:5" ht="13" x14ac:dyDescent="0.15">
      <c r="A58" s="46"/>
      <c r="B58" s="8"/>
      <c r="C58" s="9"/>
      <c r="D58" s="9"/>
      <c r="E58" s="9"/>
    </row>
    <row r="59" spans="1:5" ht="13" x14ac:dyDescent="0.15">
      <c r="A59" s="46"/>
      <c r="B59" s="8"/>
      <c r="C59" s="9"/>
      <c r="D59" s="9"/>
      <c r="E59" s="9"/>
    </row>
    <row r="60" spans="1:5" ht="13" x14ac:dyDescent="0.15">
      <c r="A60" s="46"/>
      <c r="B60" s="8"/>
      <c r="C60" s="9"/>
      <c r="D60" s="9"/>
      <c r="E60" s="9"/>
    </row>
    <row r="61" spans="1:5" ht="13" x14ac:dyDescent="0.15">
      <c r="A61" s="46"/>
      <c r="B61" s="8"/>
      <c r="C61" s="9"/>
      <c r="D61" s="9"/>
      <c r="E61" s="9"/>
    </row>
    <row r="62" spans="1:5" ht="13" x14ac:dyDescent="0.15">
      <c r="A62" s="11"/>
      <c r="B62" s="8"/>
      <c r="C62" s="9"/>
      <c r="D62" s="9"/>
      <c r="E62" s="9"/>
    </row>
    <row r="63" spans="1:5" ht="13" x14ac:dyDescent="0.15">
      <c r="A63" s="103"/>
      <c r="B63" s="8"/>
      <c r="C63" s="9"/>
      <c r="D63" s="9"/>
      <c r="E63" s="9"/>
    </row>
    <row r="64" spans="1:5" ht="13" x14ac:dyDescent="0.15">
      <c r="A64" s="103"/>
      <c r="B64" s="8"/>
      <c r="C64" s="9"/>
      <c r="D64" s="9"/>
      <c r="E64" s="9"/>
    </row>
    <row r="65" spans="1:5" ht="13" x14ac:dyDescent="0.15">
      <c r="A65" s="103"/>
      <c r="B65" s="8"/>
      <c r="C65" s="9"/>
      <c r="D65" s="9"/>
      <c r="E65" s="9"/>
    </row>
    <row r="66" spans="1:5" ht="13" x14ac:dyDescent="0.15">
      <c r="A66" s="7"/>
      <c r="B66" s="5"/>
      <c r="C66" s="5"/>
      <c r="D66" s="5"/>
      <c r="E66" s="5"/>
    </row>
    <row r="67" spans="1:5" ht="13" x14ac:dyDescent="0.15">
      <c r="A67" s="13"/>
      <c r="B67" s="5"/>
    </row>
    <row r="68" spans="1:5" ht="13" x14ac:dyDescent="0.15">
      <c r="A68" s="13"/>
      <c r="B68" s="5"/>
      <c r="C68" s="55"/>
      <c r="D68" s="55"/>
      <c r="E68" s="55"/>
    </row>
    <row r="69" spans="1:5" ht="13" collapsed="1" x14ac:dyDescent="0.15">
      <c r="A69" s="13"/>
      <c r="B69" s="5"/>
      <c r="C69" s="14"/>
      <c r="D69" s="14"/>
      <c r="E69" s="55"/>
    </row>
    <row r="70" spans="1:5" ht="13" hidden="1" outlineLevel="1" x14ac:dyDescent="0.15">
      <c r="A70" s="15"/>
      <c r="B70" s="15"/>
      <c r="C70" s="117"/>
      <c r="D70" s="117"/>
      <c r="E70" s="117"/>
    </row>
    <row r="71" spans="1:5" ht="13" x14ac:dyDescent="0.15">
      <c r="A71" s="15"/>
      <c r="B71" s="15"/>
      <c r="C71" s="20"/>
      <c r="D71" s="20"/>
      <c r="E71" s="20"/>
    </row>
    <row r="72" spans="1:5" ht="13" x14ac:dyDescent="0.15">
      <c r="A72" s="21"/>
      <c r="B72" s="15"/>
      <c r="C72" s="7"/>
      <c r="D72" s="7"/>
      <c r="E72" s="7"/>
    </row>
    <row r="73" spans="1:5" ht="13" x14ac:dyDescent="0.15">
      <c r="A73" s="11"/>
      <c r="B73" s="15"/>
      <c r="C73" s="37"/>
      <c r="D73" s="37"/>
      <c r="E73" s="37"/>
    </row>
    <row r="74" spans="1:5" ht="13" x14ac:dyDescent="0.15">
      <c r="A74" s="11"/>
      <c r="B74" s="15"/>
      <c r="C74" s="37"/>
      <c r="D74" s="37"/>
      <c r="E74" s="37"/>
    </row>
    <row r="75" spans="1:5" ht="13" x14ac:dyDescent="0.15">
      <c r="A75" s="11"/>
      <c r="B75" s="15"/>
      <c r="C75" s="37"/>
      <c r="D75" s="37"/>
      <c r="E75" s="37"/>
    </row>
    <row r="76" spans="1:5" ht="13" x14ac:dyDescent="0.15">
      <c r="A76" s="11"/>
      <c r="B76" s="19"/>
      <c r="C76" s="33"/>
      <c r="D76" s="33"/>
      <c r="E76" s="33"/>
    </row>
    <row r="77" spans="1:5" ht="13" x14ac:dyDescent="0.15">
      <c r="A77" s="11"/>
      <c r="B77" s="15"/>
      <c r="C77" s="118"/>
      <c r="D77" s="118"/>
      <c r="E77" s="118"/>
    </row>
    <row r="78" spans="1:5" ht="13" x14ac:dyDescent="0.15">
      <c r="A78" s="11"/>
      <c r="B78" s="15"/>
      <c r="C78" s="37"/>
      <c r="D78" s="37"/>
      <c r="E78" s="37"/>
    </row>
    <row r="79" spans="1:5" ht="13" x14ac:dyDescent="0.15">
      <c r="A79" s="21"/>
      <c r="B79" s="15"/>
      <c r="C79" s="119"/>
      <c r="D79" s="119"/>
      <c r="E79" s="119"/>
    </row>
    <row r="80" spans="1:5" ht="13" x14ac:dyDescent="0.15">
      <c r="A80" s="11"/>
      <c r="B80" s="5"/>
      <c r="C80" s="120"/>
      <c r="D80" s="120"/>
      <c r="E80" s="120"/>
    </row>
    <row r="81" spans="1:5" ht="13" x14ac:dyDescent="0.15">
      <c r="A81" s="21"/>
      <c r="B81" s="5"/>
      <c r="C81" s="120"/>
      <c r="D81" s="120"/>
      <c r="E81" s="120"/>
    </row>
    <row r="82" spans="1:5" ht="13" x14ac:dyDescent="0.15">
      <c r="A82" s="11"/>
      <c r="B82" s="5"/>
      <c r="C82" s="37"/>
      <c r="D82" s="37"/>
      <c r="E82" s="37"/>
    </row>
    <row r="83" spans="1:5" ht="13" x14ac:dyDescent="0.15">
      <c r="A83" s="11"/>
      <c r="B83" s="5"/>
      <c r="C83" s="37"/>
      <c r="D83" s="37"/>
      <c r="E83" s="37"/>
    </row>
    <row r="84" spans="1:5" ht="13" x14ac:dyDescent="0.15">
      <c r="A84" s="11"/>
      <c r="B84" s="5"/>
      <c r="C84" s="37"/>
      <c r="D84" s="37"/>
      <c r="E84" s="37"/>
    </row>
    <row r="85" spans="1:5" ht="13" x14ac:dyDescent="0.15">
      <c r="A85" s="11"/>
      <c r="B85" s="5"/>
      <c r="C85" s="37"/>
      <c r="D85" s="37"/>
      <c r="E85" s="37"/>
    </row>
    <row r="86" spans="1:5" ht="13" x14ac:dyDescent="0.15">
      <c r="A86" s="11"/>
      <c r="B86" s="5"/>
      <c r="C86" s="118"/>
      <c r="D86" s="118"/>
      <c r="E86" s="118"/>
    </row>
    <row r="87" spans="1:5" ht="13" x14ac:dyDescent="0.15">
      <c r="A87" s="11"/>
      <c r="B87" s="5"/>
      <c r="C87" s="37"/>
      <c r="D87" s="37"/>
      <c r="E87" s="37"/>
    </row>
    <row r="88" spans="1:5" ht="13" x14ac:dyDescent="0.15">
      <c r="A88" s="21"/>
      <c r="B88" s="5"/>
      <c r="C88" s="119"/>
      <c r="D88" s="119"/>
      <c r="E88" s="119"/>
    </row>
    <row r="89" spans="1:5" ht="13" x14ac:dyDescent="0.15">
      <c r="A89" s="11"/>
      <c r="B89" s="121"/>
      <c r="C89" s="9"/>
      <c r="D89" s="9"/>
      <c r="E89" s="9"/>
    </row>
    <row r="90" spans="1:5" ht="13" x14ac:dyDescent="0.15">
      <c r="A90" s="21"/>
      <c r="B90" s="121"/>
      <c r="C90" s="9"/>
      <c r="D90" s="9"/>
      <c r="E90" s="9"/>
    </row>
    <row r="91" spans="1:5" ht="13" x14ac:dyDescent="0.15">
      <c r="A91" s="11"/>
      <c r="B91" s="121"/>
      <c r="C91" s="9"/>
      <c r="D91" s="9"/>
      <c r="E91" s="9"/>
    </row>
    <row r="92" spans="1:5" ht="13" x14ac:dyDescent="0.15">
      <c r="A92" s="11"/>
      <c r="B92" s="5"/>
      <c r="C92" s="9"/>
      <c r="D92" s="9"/>
      <c r="E92" s="9"/>
    </row>
    <row r="93" spans="1:5" ht="13" x14ac:dyDescent="0.15">
      <c r="A93" s="11"/>
      <c r="B93" s="5"/>
      <c r="C93" s="9"/>
      <c r="D93" s="9"/>
      <c r="E93" s="9"/>
    </row>
    <row r="94" spans="1:5" ht="13" x14ac:dyDescent="0.15">
      <c r="A94" s="11"/>
      <c r="B94" s="5"/>
      <c r="C94" s="9"/>
      <c r="D94" s="9"/>
      <c r="E94" s="9"/>
    </row>
    <row r="95" spans="1:5" ht="13" x14ac:dyDescent="0.15">
      <c r="A95" s="11"/>
      <c r="B95" s="5"/>
      <c r="C95" s="9"/>
      <c r="D95" s="9"/>
      <c r="E95" s="9"/>
    </row>
    <row r="96" spans="1:5" ht="13" x14ac:dyDescent="0.15">
      <c r="A96" s="11"/>
      <c r="B96" s="5"/>
      <c r="C96" s="9"/>
      <c r="D96" s="9"/>
      <c r="E96" s="9"/>
    </row>
    <row r="97" spans="1:5" ht="13" x14ac:dyDescent="0.15">
      <c r="A97" s="21"/>
      <c r="B97" s="5"/>
      <c r="C97" s="9"/>
      <c r="D97" s="9"/>
      <c r="E97" s="9"/>
    </row>
    <row r="98" spans="1:5" ht="13" x14ac:dyDescent="0.15">
      <c r="A98" s="11"/>
      <c r="B98" s="8"/>
      <c r="C98" s="9"/>
      <c r="D98" s="9"/>
      <c r="E98" s="9"/>
    </row>
    <row r="99" spans="1:5" ht="13" x14ac:dyDescent="0.15">
      <c r="A99" s="46"/>
      <c r="B99" s="8"/>
      <c r="C99" s="9"/>
      <c r="D99" s="9"/>
      <c r="E99" s="9"/>
    </row>
    <row r="100" spans="1:5" ht="13" x14ac:dyDescent="0.15">
      <c r="A100" s="46"/>
      <c r="B100" s="5"/>
      <c r="C100" s="9"/>
      <c r="D100" s="9"/>
      <c r="E100" s="9"/>
    </row>
    <row r="101" spans="1:5" ht="13" x14ac:dyDescent="0.15">
      <c r="A101" s="128"/>
      <c r="B101" s="96"/>
      <c r="C101" s="9"/>
      <c r="D101" s="9"/>
      <c r="E101" s="9"/>
    </row>
    <row r="102" spans="1:5" ht="13" x14ac:dyDescent="0.15">
      <c r="A102" s="46"/>
      <c r="B102" s="130"/>
      <c r="C102" s="9"/>
      <c r="D102" s="131"/>
      <c r="E102" s="131"/>
    </row>
    <row r="103" spans="1:5" ht="13" x14ac:dyDescent="0.15">
      <c r="A103" s="46"/>
      <c r="B103" s="130"/>
      <c r="C103" s="9"/>
      <c r="D103" s="131"/>
      <c r="E103" s="131"/>
    </row>
    <row r="104" spans="1:5" ht="13" x14ac:dyDescent="0.15">
      <c r="A104" s="46"/>
      <c r="B104" s="130"/>
      <c r="C104" s="9"/>
      <c r="D104" s="131"/>
      <c r="E104" s="131"/>
    </row>
    <row r="105" spans="1:5" ht="13" x14ac:dyDescent="0.15">
      <c r="A105" s="46"/>
      <c r="B105" s="130"/>
      <c r="C105" s="9"/>
      <c r="D105" s="131"/>
      <c r="E105" s="131"/>
    </row>
    <row r="106" spans="1:5" ht="13" x14ac:dyDescent="0.15">
      <c r="A106" s="46"/>
      <c r="B106" s="130"/>
      <c r="C106" s="9"/>
      <c r="D106" s="131"/>
      <c r="E106" s="131"/>
    </row>
    <row r="107" spans="1:5" ht="13" x14ac:dyDescent="0.15">
      <c r="A107" s="46"/>
      <c r="B107" s="130"/>
      <c r="C107" s="9"/>
      <c r="D107" s="131"/>
      <c r="E107" s="131"/>
    </row>
    <row r="108" spans="1:5" ht="13" x14ac:dyDescent="0.15">
      <c r="A108" s="46"/>
      <c r="B108" s="130"/>
      <c r="C108" s="9"/>
      <c r="D108" s="131"/>
      <c r="E108" s="131"/>
    </row>
    <row r="109" spans="1:5" ht="13" x14ac:dyDescent="0.15">
      <c r="A109" s="46"/>
      <c r="B109" s="130"/>
      <c r="C109" s="9"/>
      <c r="D109" s="131"/>
      <c r="E109" s="131"/>
    </row>
    <row r="110" spans="1:5" ht="13" x14ac:dyDescent="0.15">
      <c r="A110" s="128"/>
      <c r="B110" s="130"/>
      <c r="C110" s="9"/>
      <c r="D110" s="131"/>
      <c r="E110" s="131"/>
    </row>
    <row r="111" spans="1:5" ht="13" x14ac:dyDescent="0.15">
      <c r="A111" s="46"/>
      <c r="B111" s="130"/>
      <c r="C111" s="9"/>
      <c r="D111" s="131"/>
      <c r="E111" s="131"/>
    </row>
    <row r="112" spans="1:5" ht="13" x14ac:dyDescent="0.15">
      <c r="A112" s="46"/>
      <c r="B112" s="130"/>
      <c r="C112" s="9"/>
      <c r="D112" s="131"/>
      <c r="E112" s="131"/>
    </row>
    <row r="113" spans="1:5" ht="13" x14ac:dyDescent="0.15">
      <c r="A113" s="46"/>
      <c r="B113" s="130"/>
      <c r="C113" s="9"/>
      <c r="D113" s="131"/>
      <c r="E113" s="131"/>
    </row>
    <row r="114" spans="1:5" ht="13" x14ac:dyDescent="0.15">
      <c r="A114" s="46"/>
      <c r="B114" s="130"/>
      <c r="C114" s="9"/>
      <c r="D114" s="131"/>
      <c r="E114" s="131"/>
    </row>
    <row r="115" spans="1:5" ht="13" x14ac:dyDescent="0.15">
      <c r="A115" s="46"/>
      <c r="B115" s="130"/>
      <c r="C115" s="9"/>
      <c r="D115" s="131"/>
      <c r="E115" s="131"/>
    </row>
    <row r="116" spans="1:5" ht="13" x14ac:dyDescent="0.15">
      <c r="A116" s="46"/>
      <c r="B116" s="130"/>
      <c r="C116" s="9"/>
      <c r="D116" s="131"/>
      <c r="E116" s="131"/>
    </row>
    <row r="117" spans="1:5" ht="13" x14ac:dyDescent="0.15">
      <c r="A117" s="46"/>
      <c r="B117" s="130"/>
      <c r="C117" s="9"/>
      <c r="D117" s="131"/>
      <c r="E117" s="131"/>
    </row>
    <row r="118" spans="1:5" ht="13" x14ac:dyDescent="0.15">
      <c r="A118" s="11"/>
      <c r="B118" s="8"/>
      <c r="C118" s="9"/>
      <c r="D118" s="9"/>
      <c r="E118" s="9"/>
    </row>
    <row r="119" spans="1:5" ht="13" x14ac:dyDescent="0.15">
      <c r="A119" s="128"/>
      <c r="B119" s="8"/>
      <c r="C119" s="9"/>
      <c r="D119" s="9"/>
      <c r="E119" s="9"/>
    </row>
    <row r="120" spans="1:5" ht="13" x14ac:dyDescent="0.15">
      <c r="A120" s="46"/>
      <c r="B120" s="8"/>
      <c r="C120" s="9"/>
      <c r="D120" s="9"/>
      <c r="E120" s="9"/>
    </row>
    <row r="121" spans="1:5" ht="13" x14ac:dyDescent="0.15">
      <c r="A121" s="46"/>
      <c r="B121" s="8"/>
      <c r="C121" s="9"/>
      <c r="D121" s="9"/>
      <c r="E121" s="9"/>
    </row>
    <row r="122" spans="1:5" ht="13" x14ac:dyDescent="0.15">
      <c r="A122" s="46"/>
      <c r="B122" s="8"/>
      <c r="C122" s="9"/>
      <c r="D122" s="9"/>
      <c r="E122" s="9"/>
    </row>
    <row r="123" spans="1:5" ht="13" x14ac:dyDescent="0.15">
      <c r="A123" s="46"/>
      <c r="B123" s="8"/>
      <c r="C123" s="9"/>
      <c r="D123" s="9"/>
      <c r="E123" s="9"/>
    </row>
    <row r="124" spans="1:5" ht="13" x14ac:dyDescent="0.15">
      <c r="A124" s="46"/>
      <c r="B124" s="8"/>
      <c r="C124" s="9"/>
      <c r="D124" s="9"/>
      <c r="E124" s="9"/>
    </row>
    <row r="125" spans="1:5" ht="13" x14ac:dyDescent="0.15">
      <c r="A125" s="46"/>
      <c r="B125" s="8"/>
      <c r="C125" s="9"/>
      <c r="D125" s="9"/>
      <c r="E125" s="9"/>
    </row>
    <row r="126" spans="1:5" ht="13" x14ac:dyDescent="0.15">
      <c r="A126" s="46"/>
      <c r="B126" s="8"/>
      <c r="C126" s="9"/>
      <c r="D126" s="9"/>
      <c r="E126" s="9"/>
    </row>
    <row r="127" spans="1:5" ht="13" x14ac:dyDescent="0.15">
      <c r="A127" s="11"/>
      <c r="B127" s="8"/>
      <c r="C127" s="9"/>
      <c r="D127" s="9"/>
      <c r="E127" s="9"/>
    </row>
    <row r="128" spans="1:5" ht="13" x14ac:dyDescent="0.15">
      <c r="A128" s="103"/>
      <c r="B128" s="8"/>
      <c r="C128" s="9"/>
      <c r="D128" s="9"/>
      <c r="E128" s="9"/>
    </row>
    <row r="129" spans="1:5" ht="13" x14ac:dyDescent="0.15">
      <c r="A129" s="103"/>
      <c r="B129" s="8"/>
      <c r="C129" s="9"/>
      <c r="D129" s="9"/>
      <c r="E129" s="9"/>
    </row>
    <row r="130" spans="1:5" ht="13" x14ac:dyDescent="0.15">
      <c r="A130" s="103"/>
      <c r="B130" s="8"/>
      <c r="C130" s="9"/>
      <c r="D130" s="9"/>
      <c r="E130" s="9"/>
    </row>
    <row r="131" spans="1:5" ht="13" x14ac:dyDescent="0.15">
      <c r="A131" s="7"/>
      <c r="B131" s="5"/>
      <c r="C131" s="5"/>
      <c r="D131" s="5"/>
      <c r="E131" s="5"/>
    </row>
    <row r="132" spans="1:5" ht="13" x14ac:dyDescent="0.15">
      <c r="A132" s="13"/>
      <c r="B132" s="5"/>
    </row>
    <row r="133" spans="1:5" ht="13" x14ac:dyDescent="0.15">
      <c r="A133" s="13"/>
      <c r="B133" s="5"/>
      <c r="C133" s="55"/>
      <c r="D133" s="55"/>
      <c r="E133" s="55"/>
    </row>
    <row r="134" spans="1:5" ht="13" collapsed="1" x14ac:dyDescent="0.15">
      <c r="A134" s="13"/>
      <c r="B134" s="5"/>
      <c r="C134" s="14"/>
      <c r="D134" s="14"/>
      <c r="E134" s="55"/>
    </row>
    <row r="135" spans="1:5" ht="13" hidden="1" outlineLevel="1" x14ac:dyDescent="0.15">
      <c r="A135" s="15"/>
      <c r="B135" s="15"/>
      <c r="C135" s="117"/>
      <c r="D135" s="117"/>
      <c r="E135" s="117"/>
    </row>
    <row r="136" spans="1:5" ht="13" x14ac:dyDescent="0.15">
      <c r="A136" s="15"/>
      <c r="B136" s="15"/>
      <c r="C136" s="20"/>
      <c r="D136" s="20"/>
      <c r="E136" s="20"/>
    </row>
    <row r="137" spans="1:5" ht="13" x14ac:dyDescent="0.15">
      <c r="A137" s="21"/>
      <c r="B137" s="15"/>
      <c r="C137" s="7"/>
      <c r="D137" s="7"/>
      <c r="E137" s="7"/>
    </row>
    <row r="138" spans="1:5" ht="13" x14ac:dyDescent="0.15">
      <c r="A138" s="11"/>
      <c r="B138" s="15"/>
      <c r="C138" s="37"/>
      <c r="D138" s="37"/>
      <c r="E138" s="37"/>
    </row>
    <row r="139" spans="1:5" ht="13" x14ac:dyDescent="0.15">
      <c r="A139" s="11"/>
      <c r="B139" s="15"/>
      <c r="C139" s="37"/>
      <c r="D139" s="37"/>
      <c r="E139" s="37"/>
    </row>
    <row r="140" spans="1:5" ht="13" x14ac:dyDescent="0.15">
      <c r="A140" s="11"/>
      <c r="B140" s="15"/>
      <c r="C140" s="37"/>
      <c r="D140" s="37"/>
      <c r="E140" s="37"/>
    </row>
    <row r="141" spans="1:5" ht="13" x14ac:dyDescent="0.15">
      <c r="A141" s="11"/>
      <c r="B141" s="19"/>
      <c r="C141" s="33"/>
      <c r="D141" s="33"/>
      <c r="E141" s="33"/>
    </row>
    <row r="142" spans="1:5" ht="13" x14ac:dyDescent="0.15">
      <c r="A142" s="11"/>
      <c r="B142" s="15"/>
      <c r="C142" s="118"/>
      <c r="D142" s="118"/>
      <c r="E142" s="118"/>
    </row>
    <row r="143" spans="1:5" ht="13" x14ac:dyDescent="0.15">
      <c r="A143" s="11"/>
      <c r="B143" s="15"/>
      <c r="C143" s="37"/>
      <c r="D143" s="37"/>
      <c r="E143" s="37"/>
    </row>
    <row r="144" spans="1:5" ht="13" x14ac:dyDescent="0.15">
      <c r="A144" s="21"/>
      <c r="B144" s="15"/>
      <c r="C144" s="119"/>
      <c r="D144" s="119"/>
      <c r="E144" s="119"/>
    </row>
    <row r="145" spans="1:5" ht="13" x14ac:dyDescent="0.15">
      <c r="A145" s="11"/>
      <c r="B145" s="5"/>
      <c r="C145" s="120"/>
      <c r="D145" s="120"/>
      <c r="E145" s="120"/>
    </row>
    <row r="146" spans="1:5" ht="13" x14ac:dyDescent="0.15">
      <c r="A146" s="21"/>
      <c r="B146" s="5"/>
      <c r="C146" s="120"/>
      <c r="D146" s="120"/>
      <c r="E146" s="120"/>
    </row>
    <row r="147" spans="1:5" ht="13" x14ac:dyDescent="0.15">
      <c r="A147" s="11"/>
      <c r="B147" s="5"/>
      <c r="C147" s="37"/>
      <c r="D147" s="37"/>
      <c r="E147" s="37"/>
    </row>
    <row r="148" spans="1:5" ht="13" x14ac:dyDescent="0.15">
      <c r="A148" s="11"/>
      <c r="B148" s="5"/>
      <c r="C148" s="37"/>
      <c r="D148" s="37"/>
      <c r="E148" s="37"/>
    </row>
    <row r="149" spans="1:5" ht="13" x14ac:dyDescent="0.15">
      <c r="A149" s="11"/>
      <c r="B149" s="5"/>
      <c r="C149" s="37"/>
      <c r="D149" s="37"/>
      <c r="E149" s="37"/>
    </row>
    <row r="150" spans="1:5" ht="13" x14ac:dyDescent="0.15">
      <c r="A150" s="11"/>
      <c r="B150" s="5"/>
      <c r="C150" s="37"/>
      <c r="D150" s="37"/>
      <c r="E150" s="37"/>
    </row>
    <row r="151" spans="1:5" ht="13" x14ac:dyDescent="0.15">
      <c r="A151" s="11"/>
      <c r="B151" s="5"/>
      <c r="C151" s="118"/>
      <c r="D151" s="118"/>
      <c r="E151" s="118"/>
    </row>
    <row r="152" spans="1:5" ht="13" x14ac:dyDescent="0.15">
      <c r="A152" s="11"/>
      <c r="B152" s="5"/>
      <c r="C152" s="37"/>
      <c r="D152" s="37"/>
      <c r="E152" s="37"/>
    </row>
    <row r="153" spans="1:5" ht="13" x14ac:dyDescent="0.15">
      <c r="A153" s="21"/>
      <c r="B153" s="5"/>
      <c r="C153" s="119"/>
      <c r="D153" s="119"/>
      <c r="E153" s="119"/>
    </row>
    <row r="154" spans="1:5" ht="13" x14ac:dyDescent="0.15">
      <c r="A154" s="11"/>
      <c r="B154" s="121"/>
      <c r="C154" s="9"/>
      <c r="D154" s="9"/>
      <c r="E154" s="9"/>
    </row>
    <row r="155" spans="1:5" ht="13" x14ac:dyDescent="0.15">
      <c r="A155" s="21"/>
      <c r="B155" s="121"/>
      <c r="C155" s="9"/>
      <c r="D155" s="9"/>
      <c r="E155" s="9"/>
    </row>
    <row r="156" spans="1:5" ht="13" x14ac:dyDescent="0.15">
      <c r="A156" s="11"/>
      <c r="B156" s="121"/>
      <c r="C156" s="9"/>
      <c r="D156" s="9"/>
      <c r="E156" s="9"/>
    </row>
    <row r="157" spans="1:5" ht="13" x14ac:dyDescent="0.15">
      <c r="A157" s="11"/>
      <c r="B157" s="5"/>
      <c r="C157" s="9"/>
      <c r="D157" s="9"/>
      <c r="E157" s="9"/>
    </row>
    <row r="158" spans="1:5" ht="13" x14ac:dyDescent="0.15">
      <c r="A158" s="11"/>
      <c r="B158" s="5"/>
      <c r="C158" s="9"/>
      <c r="D158" s="9"/>
      <c r="E158" s="9"/>
    </row>
    <row r="159" spans="1:5" ht="13" x14ac:dyDescent="0.15">
      <c r="A159" s="11"/>
      <c r="B159" s="5"/>
      <c r="C159" s="9"/>
      <c r="D159" s="9"/>
      <c r="E159" s="9"/>
    </row>
    <row r="160" spans="1:5" ht="13" x14ac:dyDescent="0.15">
      <c r="A160" s="11"/>
      <c r="B160" s="5"/>
      <c r="C160" s="9"/>
      <c r="D160" s="9"/>
      <c r="E160" s="9"/>
    </row>
    <row r="161" spans="1:5" ht="13" x14ac:dyDescent="0.15">
      <c r="A161" s="11"/>
      <c r="B161" s="5"/>
      <c r="C161" s="9"/>
      <c r="D161" s="9"/>
      <c r="E161" s="9"/>
    </row>
    <row r="162" spans="1:5" ht="13" x14ac:dyDescent="0.15">
      <c r="A162" s="21"/>
      <c r="B162" s="5"/>
      <c r="C162" s="9"/>
      <c r="D162" s="9"/>
      <c r="E162" s="9"/>
    </row>
    <row r="163" spans="1:5" ht="13" x14ac:dyDescent="0.15">
      <c r="A163" s="11"/>
      <c r="B163" s="8"/>
      <c r="C163" s="9"/>
      <c r="D163" s="9"/>
      <c r="E163" s="9"/>
    </row>
    <row r="164" spans="1:5" ht="13" x14ac:dyDescent="0.15">
      <c r="A164" s="46"/>
      <c r="B164" s="8"/>
      <c r="C164" s="9"/>
      <c r="D164" s="9"/>
      <c r="E164" s="9"/>
    </row>
    <row r="165" spans="1:5" ht="13" x14ac:dyDescent="0.15">
      <c r="A165" s="46"/>
      <c r="B165" s="5"/>
      <c r="C165" s="9"/>
      <c r="D165" s="9"/>
      <c r="E165" s="9"/>
    </row>
    <row r="166" spans="1:5" ht="13" x14ac:dyDescent="0.15">
      <c r="A166" s="128"/>
      <c r="B166" s="96"/>
      <c r="C166" s="9"/>
      <c r="D166" s="9"/>
      <c r="E166" s="9"/>
    </row>
    <row r="167" spans="1:5" ht="13" x14ac:dyDescent="0.15">
      <c r="A167" s="46"/>
      <c r="B167" s="130"/>
      <c r="C167" s="9"/>
      <c r="D167" s="131"/>
      <c r="E167" s="131"/>
    </row>
    <row r="168" spans="1:5" ht="13" x14ac:dyDescent="0.15">
      <c r="A168" s="46"/>
      <c r="B168" s="130"/>
      <c r="C168" s="9"/>
      <c r="D168" s="131"/>
      <c r="E168" s="131"/>
    </row>
    <row r="169" spans="1:5" ht="13" x14ac:dyDescent="0.15">
      <c r="A169" s="46"/>
      <c r="B169" s="130"/>
      <c r="C169" s="9"/>
      <c r="D169" s="131"/>
      <c r="E169" s="131"/>
    </row>
    <row r="170" spans="1:5" ht="13" x14ac:dyDescent="0.15">
      <c r="A170" s="46"/>
      <c r="B170" s="130"/>
      <c r="C170" s="9"/>
      <c r="D170" s="131"/>
      <c r="E170" s="131"/>
    </row>
    <row r="171" spans="1:5" ht="13" x14ac:dyDescent="0.15">
      <c r="A171" s="46"/>
      <c r="B171" s="130"/>
      <c r="C171" s="9"/>
      <c r="D171" s="131"/>
      <c r="E171" s="131"/>
    </row>
    <row r="172" spans="1:5" ht="13" x14ac:dyDescent="0.15">
      <c r="A172" s="46"/>
      <c r="B172" s="130"/>
      <c r="C172" s="9"/>
      <c r="D172" s="131"/>
      <c r="E172" s="131"/>
    </row>
    <row r="173" spans="1:5" ht="13" x14ac:dyDescent="0.15">
      <c r="A173" s="46"/>
      <c r="B173" s="130"/>
      <c r="C173" s="9"/>
      <c r="D173" s="131"/>
      <c r="E173" s="131"/>
    </row>
    <row r="174" spans="1:5" ht="13" x14ac:dyDescent="0.15">
      <c r="A174" s="46"/>
      <c r="B174" s="130"/>
      <c r="C174" s="9"/>
      <c r="D174" s="131"/>
      <c r="E174" s="131"/>
    </row>
    <row r="175" spans="1:5" ht="13" x14ac:dyDescent="0.15">
      <c r="A175" s="128"/>
      <c r="B175" s="130"/>
      <c r="C175" s="9"/>
      <c r="D175" s="131"/>
      <c r="E175" s="131"/>
    </row>
    <row r="176" spans="1:5" ht="13" x14ac:dyDescent="0.15">
      <c r="A176" s="46"/>
      <c r="B176" s="130"/>
      <c r="C176" s="9"/>
      <c r="D176" s="131"/>
      <c r="E176" s="131"/>
    </row>
    <row r="177" spans="1:5" ht="13" x14ac:dyDescent="0.15">
      <c r="A177" s="46"/>
      <c r="B177" s="130"/>
      <c r="C177" s="9"/>
      <c r="D177" s="131"/>
      <c r="E177" s="131"/>
    </row>
    <row r="178" spans="1:5" ht="13" x14ac:dyDescent="0.15">
      <c r="A178" s="46"/>
      <c r="B178" s="130"/>
      <c r="C178" s="9"/>
      <c r="D178" s="131"/>
      <c r="E178" s="131"/>
    </row>
    <row r="179" spans="1:5" ht="13" x14ac:dyDescent="0.15">
      <c r="A179" s="46"/>
      <c r="B179" s="130"/>
      <c r="C179" s="9"/>
      <c r="D179" s="131"/>
      <c r="E179" s="131"/>
    </row>
    <row r="180" spans="1:5" ht="13" x14ac:dyDescent="0.15">
      <c r="A180" s="46"/>
      <c r="B180" s="130"/>
      <c r="C180" s="9"/>
      <c r="D180" s="131"/>
      <c r="E180" s="131"/>
    </row>
    <row r="181" spans="1:5" ht="13" x14ac:dyDescent="0.15">
      <c r="A181" s="46"/>
      <c r="B181" s="130"/>
      <c r="C181" s="9"/>
      <c r="D181" s="131"/>
      <c r="E181" s="131"/>
    </row>
    <row r="182" spans="1:5" ht="13" x14ac:dyDescent="0.15">
      <c r="A182" s="46"/>
      <c r="B182" s="130"/>
      <c r="C182" s="9"/>
      <c r="D182" s="131"/>
      <c r="E182" s="131"/>
    </row>
    <row r="183" spans="1:5" ht="13" x14ac:dyDescent="0.15">
      <c r="A183" s="11"/>
      <c r="B183" s="8"/>
      <c r="C183" s="9"/>
      <c r="D183" s="9"/>
      <c r="E183" s="9"/>
    </row>
    <row r="184" spans="1:5" ht="13" x14ac:dyDescent="0.15">
      <c r="A184" s="128"/>
      <c r="B184" s="8"/>
      <c r="C184" s="9"/>
      <c r="D184" s="9"/>
      <c r="E184" s="9"/>
    </row>
    <row r="185" spans="1:5" ht="13" x14ac:dyDescent="0.15">
      <c r="A185" s="46"/>
      <c r="B185" s="8"/>
      <c r="C185" s="9"/>
      <c r="D185" s="9"/>
      <c r="E185" s="9"/>
    </row>
    <row r="186" spans="1:5" ht="13" x14ac:dyDescent="0.15">
      <c r="A186" s="46"/>
      <c r="B186" s="8"/>
      <c r="C186" s="9"/>
      <c r="D186" s="9"/>
      <c r="E186" s="9"/>
    </row>
    <row r="187" spans="1:5" ht="13" x14ac:dyDescent="0.15">
      <c r="A187" s="46"/>
      <c r="B187" s="8"/>
      <c r="C187" s="9"/>
      <c r="D187" s="9"/>
      <c r="E187" s="9"/>
    </row>
    <row r="188" spans="1:5" ht="13" x14ac:dyDescent="0.15">
      <c r="A188" s="46"/>
      <c r="B188" s="8"/>
      <c r="C188" s="9"/>
      <c r="D188" s="9"/>
      <c r="E188" s="9"/>
    </row>
    <row r="189" spans="1:5" ht="13" x14ac:dyDescent="0.15">
      <c r="A189" s="46"/>
      <c r="B189" s="8"/>
      <c r="C189" s="9"/>
      <c r="D189" s="9"/>
      <c r="E189" s="9"/>
    </row>
    <row r="190" spans="1:5" ht="13" x14ac:dyDescent="0.15">
      <c r="A190" s="46"/>
      <c r="B190" s="8"/>
      <c r="C190" s="9"/>
      <c r="D190" s="9"/>
      <c r="E190" s="9"/>
    </row>
    <row r="191" spans="1:5" ht="13" x14ac:dyDescent="0.15">
      <c r="A191" s="46"/>
      <c r="B191" s="8"/>
      <c r="C191" s="9"/>
      <c r="D191" s="9"/>
      <c r="E191" s="9"/>
    </row>
    <row r="192" spans="1:5" ht="13" x14ac:dyDescent="0.15">
      <c r="A192" s="11"/>
      <c r="B192" s="8"/>
      <c r="C192" s="9"/>
      <c r="D192" s="9"/>
      <c r="E192" s="9"/>
    </row>
    <row r="193" spans="1:5" ht="13" x14ac:dyDescent="0.15">
      <c r="A193" s="103"/>
      <c r="B193" s="8"/>
      <c r="C193" s="9"/>
      <c r="D193" s="9"/>
      <c r="E193" s="9"/>
    </row>
    <row r="194" spans="1:5" ht="13" x14ac:dyDescent="0.15">
      <c r="A194" s="103"/>
      <c r="B194" s="8"/>
      <c r="C194" s="9"/>
      <c r="D194" s="9"/>
      <c r="E194" s="9"/>
    </row>
    <row r="195" spans="1:5" ht="13" x14ac:dyDescent="0.15">
      <c r="A195" s="103"/>
      <c r="B195" s="8"/>
      <c r="C195" s="9"/>
      <c r="D195" s="9"/>
      <c r="E195" s="9"/>
    </row>
    <row r="196" spans="1:5" ht="13" x14ac:dyDescent="0.15">
      <c r="A196" s="7"/>
      <c r="B196" s="5"/>
      <c r="C196" s="5"/>
      <c r="D196" s="5"/>
      <c r="E196" s="5"/>
    </row>
    <row r="197" spans="1:5" ht="13" x14ac:dyDescent="0.15">
      <c r="A197" s="13"/>
      <c r="B197" s="5"/>
    </row>
    <row r="198" spans="1:5" ht="13" x14ac:dyDescent="0.15">
      <c r="A198" s="13"/>
      <c r="B198" s="5"/>
      <c r="C198" s="55"/>
      <c r="D198" s="55"/>
      <c r="E198" s="55"/>
    </row>
    <row r="199" spans="1:5" ht="13" collapsed="1" x14ac:dyDescent="0.15">
      <c r="A199" s="13"/>
      <c r="B199" s="5"/>
      <c r="C199" s="14"/>
      <c r="D199" s="14"/>
      <c r="E199" s="55"/>
    </row>
    <row r="200" spans="1:5" ht="13" hidden="1" outlineLevel="1" x14ac:dyDescent="0.15">
      <c r="A200" s="15"/>
      <c r="B200" s="15"/>
      <c r="C200" s="117"/>
      <c r="D200" s="117"/>
      <c r="E200" s="117"/>
    </row>
    <row r="201" spans="1:5" ht="13" x14ac:dyDescent="0.15">
      <c r="A201" s="15"/>
      <c r="B201" s="15"/>
      <c r="C201" s="20"/>
      <c r="D201" s="20"/>
      <c r="E201" s="20"/>
    </row>
    <row r="202" spans="1:5" ht="13" x14ac:dyDescent="0.15">
      <c r="A202" s="21"/>
      <c r="B202" s="15"/>
      <c r="C202" s="7"/>
      <c r="D202" s="7"/>
      <c r="E202" s="7"/>
    </row>
    <row r="203" spans="1:5" ht="13" x14ac:dyDescent="0.15">
      <c r="A203" s="11"/>
      <c r="B203" s="15"/>
      <c r="C203" s="37"/>
      <c r="D203" s="37"/>
      <c r="E203" s="37"/>
    </row>
    <row r="204" spans="1:5" ht="13" x14ac:dyDescent="0.15">
      <c r="A204" s="11"/>
      <c r="B204" s="15"/>
      <c r="C204" s="37"/>
      <c r="D204" s="37"/>
      <c r="E204" s="37"/>
    </row>
    <row r="205" spans="1:5" ht="13" x14ac:dyDescent="0.15">
      <c r="A205" s="11"/>
      <c r="B205" s="15"/>
      <c r="C205" s="37"/>
      <c r="D205" s="37"/>
      <c r="E205" s="37"/>
    </row>
    <row r="206" spans="1:5" ht="13" x14ac:dyDescent="0.15">
      <c r="A206" s="11"/>
      <c r="B206" s="19"/>
      <c r="C206" s="33"/>
      <c r="D206" s="33"/>
      <c r="E206" s="33"/>
    </row>
    <row r="207" spans="1:5" ht="13" x14ac:dyDescent="0.15">
      <c r="A207" s="11"/>
      <c r="B207" s="15"/>
      <c r="C207" s="118"/>
      <c r="D207" s="118"/>
      <c r="E207" s="118"/>
    </row>
    <row r="208" spans="1:5" ht="13" x14ac:dyDescent="0.15">
      <c r="A208" s="11"/>
      <c r="B208" s="15"/>
      <c r="C208" s="37"/>
      <c r="D208" s="37"/>
      <c r="E208" s="37"/>
    </row>
    <row r="209" spans="1:5" ht="13" x14ac:dyDescent="0.15">
      <c r="A209" s="21"/>
      <c r="B209" s="15"/>
      <c r="C209" s="119"/>
      <c r="D209" s="119"/>
      <c r="E209" s="119"/>
    </row>
    <row r="210" spans="1:5" ht="13" x14ac:dyDescent="0.15">
      <c r="A210" s="11"/>
      <c r="B210" s="5"/>
      <c r="C210" s="120"/>
      <c r="D210" s="120"/>
      <c r="E210" s="120"/>
    </row>
    <row r="211" spans="1:5" ht="13" x14ac:dyDescent="0.15">
      <c r="A211" s="21"/>
      <c r="B211" s="5"/>
      <c r="C211" s="120"/>
      <c r="D211" s="120"/>
      <c r="E211" s="120"/>
    </row>
    <row r="212" spans="1:5" ht="13" x14ac:dyDescent="0.15">
      <c r="A212" s="11"/>
      <c r="B212" s="5"/>
      <c r="C212" s="37"/>
      <c r="D212" s="37"/>
      <c r="E212" s="37"/>
    </row>
    <row r="213" spans="1:5" ht="13" x14ac:dyDescent="0.15">
      <c r="A213" s="11"/>
      <c r="B213" s="5"/>
      <c r="C213" s="37"/>
      <c r="D213" s="37"/>
      <c r="E213" s="37"/>
    </row>
    <row r="214" spans="1:5" ht="13" x14ac:dyDescent="0.15">
      <c r="A214" s="11"/>
      <c r="B214" s="5"/>
      <c r="C214" s="37"/>
      <c r="D214" s="37"/>
      <c r="E214" s="37"/>
    </row>
    <row r="215" spans="1:5" ht="13" x14ac:dyDescent="0.15">
      <c r="A215" s="11"/>
      <c r="B215" s="5"/>
      <c r="C215" s="37"/>
      <c r="D215" s="37"/>
      <c r="E215" s="37"/>
    </row>
    <row r="216" spans="1:5" ht="13" x14ac:dyDescent="0.15">
      <c r="A216" s="11"/>
      <c r="B216" s="5"/>
      <c r="C216" s="118"/>
      <c r="D216" s="118"/>
      <c r="E216" s="118"/>
    </row>
    <row r="217" spans="1:5" ht="13" x14ac:dyDescent="0.15">
      <c r="A217" s="11"/>
      <c r="B217" s="5"/>
      <c r="C217" s="37"/>
      <c r="D217" s="37"/>
      <c r="E217" s="37"/>
    </row>
    <row r="218" spans="1:5" ht="13" x14ac:dyDescent="0.15">
      <c r="A218" s="21"/>
      <c r="B218" s="5"/>
      <c r="C218" s="119"/>
      <c r="D218" s="119"/>
      <c r="E218" s="119"/>
    </row>
    <row r="219" spans="1:5" ht="13" x14ac:dyDescent="0.15">
      <c r="A219" s="11"/>
      <c r="B219" s="121"/>
      <c r="C219" s="9"/>
      <c r="D219" s="9"/>
      <c r="E219" s="9"/>
    </row>
    <row r="220" spans="1:5" ht="13" x14ac:dyDescent="0.15">
      <c r="A220" s="21"/>
      <c r="B220" s="121"/>
      <c r="C220" s="9"/>
      <c r="D220" s="9"/>
      <c r="E220" s="9"/>
    </row>
    <row r="221" spans="1:5" ht="13" x14ac:dyDescent="0.15">
      <c r="A221" s="11"/>
      <c r="B221" s="121"/>
      <c r="C221" s="9"/>
      <c r="D221" s="9"/>
      <c r="E221" s="9"/>
    </row>
    <row r="222" spans="1:5" ht="13" x14ac:dyDescent="0.15">
      <c r="A222" s="11"/>
      <c r="B222" s="5"/>
      <c r="C222" s="9"/>
      <c r="D222" s="9"/>
      <c r="E222" s="9"/>
    </row>
    <row r="223" spans="1:5" ht="13" x14ac:dyDescent="0.15">
      <c r="A223" s="11"/>
      <c r="B223" s="5"/>
      <c r="C223" s="9"/>
      <c r="D223" s="9"/>
      <c r="E223" s="9"/>
    </row>
    <row r="224" spans="1:5" ht="13" x14ac:dyDescent="0.15">
      <c r="A224" s="11"/>
      <c r="B224" s="5"/>
      <c r="C224" s="9"/>
      <c r="D224" s="9"/>
      <c r="E224" s="9"/>
    </row>
    <row r="225" spans="1:5" ht="13" x14ac:dyDescent="0.15">
      <c r="A225" s="11"/>
      <c r="B225" s="5"/>
      <c r="C225" s="9"/>
      <c r="D225" s="9"/>
      <c r="E225" s="9"/>
    </row>
    <row r="226" spans="1:5" ht="13" x14ac:dyDescent="0.15">
      <c r="A226" s="11"/>
      <c r="B226" s="5"/>
      <c r="C226" s="9"/>
      <c r="D226" s="9"/>
      <c r="E226" s="9"/>
    </row>
    <row r="227" spans="1:5" ht="13" x14ac:dyDescent="0.15">
      <c r="A227" s="21"/>
      <c r="B227" s="5"/>
      <c r="C227" s="9"/>
      <c r="D227" s="9"/>
      <c r="E227" s="9"/>
    </row>
    <row r="228" spans="1:5" ht="13" x14ac:dyDescent="0.15">
      <c r="A228" s="11"/>
      <c r="B228" s="8"/>
      <c r="C228" s="9"/>
      <c r="D228" s="9"/>
      <c r="E228" s="9"/>
    </row>
    <row r="229" spans="1:5" ht="13" x14ac:dyDescent="0.15">
      <c r="A229" s="46"/>
      <c r="B229" s="8"/>
      <c r="C229" s="9"/>
      <c r="D229" s="9"/>
      <c r="E229" s="9"/>
    </row>
    <row r="230" spans="1:5" ht="13" x14ac:dyDescent="0.15">
      <c r="A230" s="46"/>
      <c r="B230" s="5"/>
      <c r="C230" s="9"/>
      <c r="D230" s="9"/>
      <c r="E230" s="9"/>
    </row>
    <row r="231" spans="1:5" ht="13" x14ac:dyDescent="0.15">
      <c r="A231" s="128"/>
      <c r="B231" s="96"/>
      <c r="C231" s="9"/>
      <c r="D231" s="9"/>
      <c r="E231" s="9"/>
    </row>
    <row r="232" spans="1:5" ht="13" x14ac:dyDescent="0.15">
      <c r="A232" s="46"/>
      <c r="B232" s="130"/>
      <c r="C232" s="9"/>
      <c r="D232" s="131"/>
      <c r="E232" s="131"/>
    </row>
    <row r="233" spans="1:5" ht="13" x14ac:dyDescent="0.15">
      <c r="A233" s="46"/>
      <c r="B233" s="130"/>
      <c r="C233" s="9"/>
      <c r="D233" s="131"/>
      <c r="E233" s="131"/>
    </row>
    <row r="234" spans="1:5" ht="13" x14ac:dyDescent="0.15">
      <c r="A234" s="46"/>
      <c r="B234" s="130"/>
      <c r="C234" s="9"/>
      <c r="D234" s="131"/>
      <c r="E234" s="131"/>
    </row>
    <row r="235" spans="1:5" ht="13" x14ac:dyDescent="0.15">
      <c r="A235" s="46"/>
      <c r="B235" s="130"/>
      <c r="C235" s="9"/>
      <c r="D235" s="131"/>
      <c r="E235" s="131"/>
    </row>
    <row r="236" spans="1:5" ht="13" x14ac:dyDescent="0.15">
      <c r="A236" s="46"/>
      <c r="B236" s="130"/>
      <c r="C236" s="9"/>
      <c r="D236" s="131"/>
      <c r="E236" s="131"/>
    </row>
    <row r="237" spans="1:5" ht="13" x14ac:dyDescent="0.15">
      <c r="A237" s="46"/>
      <c r="B237" s="130"/>
      <c r="C237" s="9"/>
      <c r="D237" s="131"/>
      <c r="E237" s="131"/>
    </row>
    <row r="238" spans="1:5" ht="13" x14ac:dyDescent="0.15">
      <c r="A238" s="46"/>
      <c r="B238" s="130"/>
      <c r="C238" s="9"/>
      <c r="D238" s="131"/>
      <c r="E238" s="131"/>
    </row>
    <row r="239" spans="1:5" ht="13" x14ac:dyDescent="0.15">
      <c r="A239" s="46"/>
      <c r="B239" s="130"/>
      <c r="C239" s="9"/>
      <c r="D239" s="131"/>
      <c r="E239" s="131"/>
    </row>
    <row r="240" spans="1:5" ht="13" x14ac:dyDescent="0.15">
      <c r="A240" s="128"/>
      <c r="B240" s="130"/>
      <c r="C240" s="9"/>
      <c r="D240" s="131"/>
      <c r="E240" s="131"/>
    </row>
    <row r="241" spans="1:5" ht="13" x14ac:dyDescent="0.15">
      <c r="A241" s="46"/>
      <c r="B241" s="130"/>
      <c r="C241" s="9"/>
      <c r="D241" s="131"/>
      <c r="E241" s="131"/>
    </row>
    <row r="242" spans="1:5" ht="13" x14ac:dyDescent="0.15">
      <c r="A242" s="46"/>
      <c r="B242" s="130"/>
      <c r="C242" s="9"/>
      <c r="D242" s="131"/>
      <c r="E242" s="131"/>
    </row>
    <row r="243" spans="1:5" ht="13" x14ac:dyDescent="0.15">
      <c r="A243" s="46"/>
      <c r="B243" s="130"/>
      <c r="C243" s="9"/>
      <c r="D243" s="131"/>
      <c r="E243" s="131"/>
    </row>
    <row r="244" spans="1:5" ht="13" x14ac:dyDescent="0.15">
      <c r="A244" s="46"/>
      <c r="B244" s="130"/>
      <c r="C244" s="9"/>
      <c r="D244" s="131"/>
      <c r="E244" s="131"/>
    </row>
    <row r="245" spans="1:5" ht="13" x14ac:dyDescent="0.15">
      <c r="A245" s="46"/>
      <c r="B245" s="130"/>
      <c r="C245" s="9"/>
      <c r="D245" s="131"/>
      <c r="E245" s="131"/>
    </row>
    <row r="246" spans="1:5" ht="13" x14ac:dyDescent="0.15">
      <c r="A246" s="46"/>
      <c r="B246" s="130"/>
      <c r="C246" s="9"/>
      <c r="D246" s="131"/>
      <c r="E246" s="131"/>
    </row>
    <row r="247" spans="1:5" ht="13" x14ac:dyDescent="0.15">
      <c r="A247" s="46"/>
      <c r="B247" s="130"/>
      <c r="C247" s="9"/>
      <c r="D247" s="131"/>
      <c r="E247" s="131"/>
    </row>
    <row r="248" spans="1:5" ht="13" x14ac:dyDescent="0.15">
      <c r="A248" s="11"/>
      <c r="B248" s="8"/>
      <c r="C248" s="9"/>
      <c r="D248" s="9"/>
      <c r="E248" s="9"/>
    </row>
    <row r="249" spans="1:5" ht="13" x14ac:dyDescent="0.15">
      <c r="A249" s="128"/>
      <c r="B249" s="8"/>
      <c r="C249" s="9"/>
      <c r="D249" s="9"/>
      <c r="E249" s="9"/>
    </row>
    <row r="250" spans="1:5" ht="13" x14ac:dyDescent="0.15">
      <c r="A250" s="46"/>
      <c r="B250" s="8"/>
      <c r="C250" s="9"/>
      <c r="D250" s="9"/>
      <c r="E250" s="9"/>
    </row>
    <row r="251" spans="1:5" ht="13" x14ac:dyDescent="0.15">
      <c r="A251" s="46"/>
      <c r="B251" s="8"/>
      <c r="C251" s="9"/>
      <c r="D251" s="9"/>
      <c r="E251" s="9"/>
    </row>
    <row r="252" spans="1:5" ht="13" x14ac:dyDescent="0.15">
      <c r="A252" s="46"/>
      <c r="B252" s="8"/>
      <c r="C252" s="9"/>
      <c r="D252" s="9"/>
      <c r="E252" s="9"/>
    </row>
    <row r="253" spans="1:5" ht="13" x14ac:dyDescent="0.15">
      <c r="A253" s="46"/>
      <c r="B253" s="8"/>
      <c r="C253" s="9"/>
      <c r="D253" s="9"/>
      <c r="E253" s="9"/>
    </row>
    <row r="254" spans="1:5" ht="13" x14ac:dyDescent="0.15">
      <c r="A254" s="46"/>
      <c r="B254" s="8"/>
      <c r="C254" s="9"/>
      <c r="D254" s="9"/>
      <c r="E254" s="9"/>
    </row>
    <row r="255" spans="1:5" ht="13" x14ac:dyDescent="0.15">
      <c r="A255" s="46"/>
      <c r="B255" s="8"/>
      <c r="C255" s="9"/>
      <c r="D255" s="9"/>
      <c r="E255" s="9"/>
    </row>
    <row r="256" spans="1:5" ht="13" x14ac:dyDescent="0.15">
      <c r="A256" s="46"/>
      <c r="B256" s="8"/>
      <c r="C256" s="9"/>
      <c r="D256" s="9"/>
      <c r="E256" s="9"/>
    </row>
    <row r="257" spans="1:5" ht="13" x14ac:dyDescent="0.15">
      <c r="A257" s="11"/>
      <c r="B257" s="8"/>
      <c r="C257" s="9"/>
      <c r="D257" s="9"/>
      <c r="E257" s="9"/>
    </row>
    <row r="258" spans="1:5" ht="13" x14ac:dyDescent="0.15">
      <c r="A258" s="103"/>
      <c r="B258" s="8"/>
      <c r="C258" s="9"/>
      <c r="D258" s="9"/>
      <c r="E258" s="9"/>
    </row>
    <row r="259" spans="1:5" ht="13" x14ac:dyDescent="0.15">
      <c r="A259" s="103"/>
      <c r="B259" s="8"/>
      <c r="C259" s="9"/>
      <c r="D259" s="9"/>
      <c r="E259" s="9"/>
    </row>
    <row r="260" spans="1:5" ht="13" x14ac:dyDescent="0.15">
      <c r="A260" s="103"/>
      <c r="B260" s="8"/>
      <c r="C260" s="9"/>
      <c r="D260" s="9"/>
      <c r="E260" s="9"/>
    </row>
    <row r="261" spans="1:5" ht="13" x14ac:dyDescent="0.15">
      <c r="A261" s="7"/>
      <c r="B261" s="5"/>
      <c r="C261" s="5"/>
      <c r="D261" s="5"/>
      <c r="E261" s="5"/>
    </row>
    <row r="262" spans="1:5" ht="13" x14ac:dyDescent="0.15">
      <c r="A262" s="13"/>
      <c r="B262" s="5"/>
    </row>
    <row r="263" spans="1:5" ht="13" x14ac:dyDescent="0.15">
      <c r="A263" s="13"/>
      <c r="B263" s="5"/>
      <c r="C263" s="55"/>
      <c r="D263" s="55"/>
      <c r="E263" s="55"/>
    </row>
    <row r="264" spans="1:5" ht="13" collapsed="1" x14ac:dyDescent="0.15">
      <c r="A264" s="13"/>
      <c r="B264" s="5"/>
      <c r="C264" s="14"/>
      <c r="D264" s="14"/>
      <c r="E264" s="55"/>
    </row>
    <row r="265" spans="1:5" ht="13" hidden="1" outlineLevel="1" x14ac:dyDescent="0.15">
      <c r="A265" s="15"/>
      <c r="B265" s="15"/>
      <c r="C265" s="117"/>
      <c r="D265" s="117"/>
      <c r="E265" s="117"/>
    </row>
    <row r="266" spans="1:5" ht="13" x14ac:dyDescent="0.15">
      <c r="A266" s="15"/>
      <c r="B266" s="15"/>
      <c r="C266" s="20"/>
      <c r="D266" s="20"/>
      <c r="E266" s="20"/>
    </row>
    <row r="267" spans="1:5" ht="13" x14ac:dyDescent="0.15">
      <c r="A267" s="21"/>
      <c r="B267" s="15"/>
      <c r="C267" s="7"/>
      <c r="D267" s="7"/>
      <c r="E267" s="7"/>
    </row>
    <row r="268" spans="1:5" ht="13" x14ac:dyDescent="0.15">
      <c r="A268" s="11"/>
      <c r="B268" s="15"/>
      <c r="C268" s="37"/>
      <c r="D268" s="37"/>
      <c r="E268" s="37"/>
    </row>
    <row r="269" spans="1:5" ht="13" x14ac:dyDescent="0.15">
      <c r="A269" s="11"/>
      <c r="B269" s="15"/>
      <c r="C269" s="37"/>
      <c r="D269" s="37"/>
      <c r="E269" s="37"/>
    </row>
    <row r="270" spans="1:5" ht="13" x14ac:dyDescent="0.15">
      <c r="A270" s="11"/>
      <c r="B270" s="15"/>
      <c r="C270" s="37"/>
      <c r="D270" s="37"/>
      <c r="E270" s="37"/>
    </row>
    <row r="271" spans="1:5" ht="13" x14ac:dyDescent="0.15">
      <c r="A271" s="11"/>
      <c r="B271" s="19"/>
      <c r="C271" s="33"/>
      <c r="D271" s="33"/>
      <c r="E271" s="33"/>
    </row>
    <row r="272" spans="1:5" ht="13" x14ac:dyDescent="0.15">
      <c r="A272" s="11"/>
      <c r="B272" s="15"/>
      <c r="C272" s="118"/>
      <c r="D272" s="118"/>
      <c r="E272" s="118"/>
    </row>
    <row r="273" spans="1:5" ht="13" x14ac:dyDescent="0.15">
      <c r="A273" s="11"/>
      <c r="B273" s="15"/>
      <c r="C273" s="37"/>
      <c r="D273" s="37"/>
      <c r="E273" s="37"/>
    </row>
    <row r="274" spans="1:5" ht="13" x14ac:dyDescent="0.15">
      <c r="A274" s="21"/>
      <c r="B274" s="15"/>
      <c r="C274" s="119"/>
      <c r="D274" s="119"/>
      <c r="E274" s="119"/>
    </row>
    <row r="275" spans="1:5" ht="13" x14ac:dyDescent="0.15">
      <c r="A275" s="11"/>
      <c r="B275" s="5"/>
      <c r="C275" s="120"/>
      <c r="D275" s="120"/>
      <c r="E275" s="120"/>
    </row>
    <row r="276" spans="1:5" ht="13" x14ac:dyDescent="0.15">
      <c r="A276" s="21"/>
      <c r="B276" s="5"/>
      <c r="C276" s="120"/>
      <c r="D276" s="120"/>
      <c r="E276" s="120"/>
    </row>
    <row r="277" spans="1:5" ht="13" x14ac:dyDescent="0.15">
      <c r="A277" s="11"/>
      <c r="B277" s="5"/>
      <c r="C277" s="37"/>
      <c r="D277" s="37"/>
      <c r="E277" s="37"/>
    </row>
    <row r="278" spans="1:5" ht="13" x14ac:dyDescent="0.15">
      <c r="A278" s="11"/>
      <c r="B278" s="5"/>
      <c r="C278" s="37"/>
      <c r="D278" s="37"/>
      <c r="E278" s="37"/>
    </row>
    <row r="279" spans="1:5" ht="13" x14ac:dyDescent="0.15">
      <c r="A279" s="11"/>
      <c r="B279" s="5"/>
      <c r="C279" s="37"/>
      <c r="D279" s="37"/>
      <c r="E279" s="37"/>
    </row>
    <row r="280" spans="1:5" ht="13" x14ac:dyDescent="0.15">
      <c r="A280" s="11"/>
      <c r="B280" s="5"/>
      <c r="C280" s="37"/>
      <c r="D280" s="37"/>
      <c r="E280" s="37"/>
    </row>
    <row r="281" spans="1:5" ht="13" x14ac:dyDescent="0.15">
      <c r="A281" s="11"/>
      <c r="B281" s="5"/>
      <c r="C281" s="118"/>
      <c r="D281" s="118"/>
      <c r="E281" s="118"/>
    </row>
    <row r="282" spans="1:5" ht="13" x14ac:dyDescent="0.15">
      <c r="A282" s="11"/>
      <c r="B282" s="5"/>
      <c r="C282" s="37"/>
      <c r="D282" s="37"/>
      <c r="E282" s="37"/>
    </row>
    <row r="283" spans="1:5" ht="13" x14ac:dyDescent="0.15">
      <c r="A283" s="21"/>
      <c r="B283" s="5"/>
      <c r="C283" s="119"/>
      <c r="D283" s="119"/>
      <c r="E283" s="119"/>
    </row>
    <row r="284" spans="1:5" ht="13" x14ac:dyDescent="0.15">
      <c r="A284" s="11"/>
      <c r="B284" s="121"/>
      <c r="C284" s="9"/>
      <c r="D284" s="9"/>
      <c r="E284" s="9"/>
    </row>
    <row r="285" spans="1:5" ht="13" x14ac:dyDescent="0.15">
      <c r="A285" s="21"/>
      <c r="B285" s="121"/>
      <c r="C285" s="9"/>
      <c r="D285" s="9"/>
      <c r="E285" s="9"/>
    </row>
    <row r="286" spans="1:5" ht="13" x14ac:dyDescent="0.15">
      <c r="A286" s="11"/>
      <c r="B286" s="121"/>
      <c r="C286" s="9"/>
      <c r="D286" s="9"/>
      <c r="E286" s="9"/>
    </row>
    <row r="287" spans="1:5" ht="13" x14ac:dyDescent="0.15">
      <c r="A287" s="11"/>
      <c r="B287" s="5"/>
      <c r="C287" s="9"/>
      <c r="D287" s="9"/>
      <c r="E287" s="9"/>
    </row>
    <row r="288" spans="1:5" ht="13" x14ac:dyDescent="0.15">
      <c r="A288" s="11"/>
      <c r="B288" s="5"/>
      <c r="C288" s="9"/>
      <c r="D288" s="9"/>
      <c r="E288" s="9"/>
    </row>
    <row r="289" spans="1:5" ht="13" x14ac:dyDescent="0.15">
      <c r="A289" s="11"/>
      <c r="B289" s="5"/>
      <c r="C289" s="9"/>
      <c r="D289" s="9"/>
      <c r="E289" s="9"/>
    </row>
    <row r="290" spans="1:5" ht="13" x14ac:dyDescent="0.15">
      <c r="A290" s="11"/>
      <c r="B290" s="5"/>
      <c r="C290" s="9"/>
      <c r="D290" s="9"/>
      <c r="E290" s="9"/>
    </row>
    <row r="291" spans="1:5" ht="13" x14ac:dyDescent="0.15">
      <c r="A291" s="11"/>
      <c r="B291" s="5"/>
      <c r="C291" s="9"/>
      <c r="D291" s="9"/>
      <c r="E291" s="9"/>
    </row>
    <row r="292" spans="1:5" ht="13" x14ac:dyDescent="0.15">
      <c r="A292" s="21"/>
      <c r="B292" s="5"/>
      <c r="C292" s="9"/>
      <c r="D292" s="9"/>
      <c r="E292" s="9"/>
    </row>
    <row r="293" spans="1:5" ht="13" x14ac:dyDescent="0.15">
      <c r="A293" s="11"/>
      <c r="B293" s="8"/>
      <c r="C293" s="9"/>
      <c r="D293" s="9"/>
      <c r="E293" s="9"/>
    </row>
    <row r="294" spans="1:5" ht="13" x14ac:dyDescent="0.15">
      <c r="A294" s="46"/>
      <c r="B294" s="8"/>
      <c r="C294" s="9"/>
      <c r="D294" s="9"/>
      <c r="E294" s="9"/>
    </row>
    <row r="295" spans="1:5" ht="13" x14ac:dyDescent="0.15">
      <c r="A295" s="46"/>
      <c r="B295" s="5"/>
      <c r="C295" s="9"/>
      <c r="D295" s="9"/>
      <c r="E295" s="9"/>
    </row>
    <row r="296" spans="1:5" ht="13" x14ac:dyDescent="0.15">
      <c r="A296" s="128"/>
      <c r="B296" s="96"/>
      <c r="C296" s="9"/>
      <c r="D296" s="9"/>
      <c r="E296" s="9"/>
    </row>
    <row r="297" spans="1:5" ht="13" x14ac:dyDescent="0.15">
      <c r="A297" s="46"/>
      <c r="B297" s="130"/>
      <c r="C297" s="9"/>
      <c r="D297" s="131"/>
      <c r="E297" s="131"/>
    </row>
    <row r="298" spans="1:5" ht="13" x14ac:dyDescent="0.15">
      <c r="A298" s="46"/>
      <c r="B298" s="130"/>
      <c r="C298" s="9"/>
      <c r="D298" s="131"/>
      <c r="E298" s="131"/>
    </row>
    <row r="299" spans="1:5" ht="13" x14ac:dyDescent="0.15">
      <c r="A299" s="46"/>
      <c r="B299" s="130"/>
      <c r="C299" s="9"/>
      <c r="D299" s="131"/>
      <c r="E299" s="131"/>
    </row>
    <row r="300" spans="1:5" ht="13" x14ac:dyDescent="0.15">
      <c r="A300" s="46"/>
      <c r="B300" s="130"/>
      <c r="C300" s="9"/>
      <c r="D300" s="131"/>
      <c r="E300" s="131"/>
    </row>
    <row r="301" spans="1:5" ht="13" x14ac:dyDescent="0.15">
      <c r="A301" s="46"/>
      <c r="B301" s="130"/>
      <c r="C301" s="9"/>
      <c r="D301" s="131"/>
      <c r="E301" s="131"/>
    </row>
    <row r="302" spans="1:5" ht="13" x14ac:dyDescent="0.15">
      <c r="A302" s="46"/>
      <c r="B302" s="130"/>
      <c r="C302" s="9"/>
      <c r="D302" s="131"/>
      <c r="E302" s="131"/>
    </row>
    <row r="303" spans="1:5" ht="13" x14ac:dyDescent="0.15">
      <c r="A303" s="46"/>
      <c r="B303" s="130"/>
      <c r="C303" s="9"/>
      <c r="D303" s="131"/>
      <c r="E303" s="131"/>
    </row>
    <row r="304" spans="1:5" ht="13" x14ac:dyDescent="0.15">
      <c r="A304" s="46"/>
      <c r="B304" s="130"/>
      <c r="C304" s="9"/>
      <c r="D304" s="131"/>
      <c r="E304" s="131"/>
    </row>
    <row r="305" spans="1:5" ht="13" x14ac:dyDescent="0.15">
      <c r="A305" s="128"/>
      <c r="B305" s="130"/>
      <c r="C305" s="9"/>
      <c r="D305" s="131"/>
      <c r="E305" s="131"/>
    </row>
    <row r="306" spans="1:5" ht="13" x14ac:dyDescent="0.15">
      <c r="A306" s="46"/>
      <c r="B306" s="130"/>
      <c r="C306" s="9"/>
      <c r="D306" s="131"/>
      <c r="E306" s="131"/>
    </row>
    <row r="307" spans="1:5" ht="13" x14ac:dyDescent="0.15">
      <c r="A307" s="46"/>
      <c r="B307" s="130"/>
      <c r="C307" s="9"/>
      <c r="D307" s="131"/>
      <c r="E307" s="131"/>
    </row>
    <row r="308" spans="1:5" ht="13" x14ac:dyDescent="0.15">
      <c r="A308" s="46"/>
      <c r="B308" s="130"/>
      <c r="C308" s="9"/>
      <c r="D308" s="131"/>
      <c r="E308" s="131"/>
    </row>
    <row r="309" spans="1:5" ht="13" x14ac:dyDescent="0.15">
      <c r="A309" s="46"/>
      <c r="B309" s="130"/>
      <c r="C309" s="9"/>
      <c r="D309" s="131"/>
      <c r="E309" s="131"/>
    </row>
    <row r="310" spans="1:5" ht="13" x14ac:dyDescent="0.15">
      <c r="A310" s="46"/>
      <c r="B310" s="130"/>
      <c r="C310" s="9"/>
      <c r="D310" s="131"/>
      <c r="E310" s="131"/>
    </row>
    <row r="311" spans="1:5" ht="13" x14ac:dyDescent="0.15">
      <c r="A311" s="46"/>
      <c r="B311" s="130"/>
      <c r="C311" s="9"/>
      <c r="D311" s="131"/>
      <c r="E311" s="131"/>
    </row>
    <row r="312" spans="1:5" ht="13" x14ac:dyDescent="0.15">
      <c r="A312" s="46"/>
      <c r="B312" s="130"/>
      <c r="C312" s="9"/>
      <c r="D312" s="131"/>
      <c r="E312" s="131"/>
    </row>
    <row r="313" spans="1:5" ht="13" x14ac:dyDescent="0.15">
      <c r="A313" s="11"/>
      <c r="B313" s="8"/>
      <c r="C313" s="9"/>
      <c r="D313" s="9"/>
      <c r="E313" s="9"/>
    </row>
    <row r="314" spans="1:5" ht="13" x14ac:dyDescent="0.15">
      <c r="A314" s="128"/>
      <c r="B314" s="8"/>
      <c r="C314" s="9"/>
      <c r="D314" s="9"/>
      <c r="E314" s="9"/>
    </row>
    <row r="315" spans="1:5" ht="13" x14ac:dyDescent="0.15">
      <c r="A315" s="46"/>
      <c r="B315" s="8"/>
      <c r="C315" s="9"/>
      <c r="D315" s="9"/>
      <c r="E315" s="9"/>
    </row>
    <row r="316" spans="1:5" ht="13" x14ac:dyDescent="0.15">
      <c r="A316" s="46"/>
      <c r="B316" s="8"/>
      <c r="C316" s="9"/>
      <c r="D316" s="9"/>
      <c r="E316" s="9"/>
    </row>
    <row r="317" spans="1:5" ht="13" x14ac:dyDescent="0.15">
      <c r="A317" s="46"/>
      <c r="B317" s="8"/>
      <c r="C317" s="9"/>
      <c r="D317" s="9"/>
      <c r="E317" s="9"/>
    </row>
    <row r="318" spans="1:5" ht="13" x14ac:dyDescent="0.15">
      <c r="A318" s="46"/>
      <c r="B318" s="8"/>
      <c r="C318" s="9"/>
      <c r="D318" s="9"/>
      <c r="E318" s="9"/>
    </row>
    <row r="319" spans="1:5" ht="13" x14ac:dyDescent="0.15">
      <c r="A319" s="46"/>
      <c r="B319" s="8"/>
      <c r="C319" s="9"/>
      <c r="D319" s="9"/>
      <c r="E319" s="9"/>
    </row>
    <row r="320" spans="1:5" ht="13" x14ac:dyDescent="0.15">
      <c r="A320" s="46"/>
      <c r="B320" s="8"/>
      <c r="C320" s="9"/>
      <c r="D320" s="9"/>
      <c r="E320" s="9"/>
    </row>
    <row r="321" spans="1:5" ht="13" x14ac:dyDescent="0.15">
      <c r="A321" s="46"/>
      <c r="B321" s="8"/>
      <c r="C321" s="9"/>
      <c r="D321" s="9"/>
      <c r="E321" s="9"/>
    </row>
    <row r="322" spans="1:5" ht="13" x14ac:dyDescent="0.15">
      <c r="A322" s="11"/>
      <c r="B322" s="8"/>
      <c r="C322" s="9"/>
      <c r="D322" s="9"/>
      <c r="E322" s="9"/>
    </row>
    <row r="323" spans="1:5" ht="13" x14ac:dyDescent="0.15">
      <c r="A323" s="103"/>
      <c r="B323" s="8"/>
      <c r="C323" s="9"/>
      <c r="D323" s="9"/>
      <c r="E323" s="9"/>
    </row>
    <row r="324" spans="1:5" ht="13" x14ac:dyDescent="0.15">
      <c r="A324" s="103"/>
      <c r="B324" s="8"/>
      <c r="C324" s="9"/>
      <c r="D324" s="9"/>
      <c r="E324" s="9"/>
    </row>
    <row r="325" spans="1:5" ht="13" x14ac:dyDescent="0.15">
      <c r="A325" s="103"/>
      <c r="B325" s="8"/>
      <c r="C325" s="9"/>
      <c r="D325" s="9"/>
      <c r="E325" s="9"/>
    </row>
    <row r="326" spans="1:5" ht="13" x14ac:dyDescent="0.15">
      <c r="A326" s="7"/>
      <c r="B326" s="5"/>
      <c r="C326" s="5"/>
      <c r="D326" s="5"/>
      <c r="E326" s="5"/>
    </row>
    <row r="327" spans="1:5" ht="13" x14ac:dyDescent="0.15">
      <c r="A327" s="13"/>
      <c r="B327" s="5"/>
    </row>
    <row r="328" spans="1:5" ht="13" x14ac:dyDescent="0.15">
      <c r="A328" s="13"/>
      <c r="B328" s="5"/>
      <c r="C328" s="55"/>
      <c r="D328" s="55"/>
      <c r="E328" s="55"/>
    </row>
    <row r="329" spans="1:5" ht="13" collapsed="1" x14ac:dyDescent="0.15">
      <c r="A329" s="13"/>
      <c r="B329" s="5"/>
      <c r="C329" s="14"/>
      <c r="D329" s="14"/>
      <c r="E329" s="55"/>
    </row>
    <row r="330" spans="1:5" ht="13" hidden="1" outlineLevel="1" x14ac:dyDescent="0.15">
      <c r="A330" s="15"/>
      <c r="B330" s="15"/>
      <c r="C330" s="117"/>
      <c r="D330" s="117"/>
      <c r="E330" s="117"/>
    </row>
    <row r="331" spans="1:5" ht="13" x14ac:dyDescent="0.15">
      <c r="A331" s="15"/>
      <c r="B331" s="15"/>
      <c r="C331" s="20"/>
      <c r="D331" s="20"/>
      <c r="E331" s="20"/>
    </row>
    <row r="332" spans="1:5" ht="13" x14ac:dyDescent="0.15">
      <c r="A332" s="21"/>
      <c r="B332" s="15"/>
      <c r="C332" s="7"/>
      <c r="D332" s="7"/>
      <c r="E332" s="7"/>
    </row>
    <row r="333" spans="1:5" ht="13" x14ac:dyDescent="0.15">
      <c r="A333" s="11"/>
      <c r="B333" s="15"/>
      <c r="C333" s="37"/>
      <c r="D333" s="37"/>
      <c r="E333" s="37"/>
    </row>
    <row r="334" spans="1:5" ht="13" x14ac:dyDescent="0.15">
      <c r="A334" s="11"/>
      <c r="B334" s="15"/>
      <c r="C334" s="37"/>
      <c r="D334" s="37"/>
      <c r="E334" s="37"/>
    </row>
    <row r="335" spans="1:5" ht="13" x14ac:dyDescent="0.15">
      <c r="A335" s="11"/>
      <c r="B335" s="15"/>
      <c r="C335" s="37"/>
      <c r="D335" s="37"/>
      <c r="E335" s="37"/>
    </row>
    <row r="336" spans="1:5" ht="13" x14ac:dyDescent="0.15">
      <c r="A336" s="11"/>
      <c r="B336" s="19"/>
      <c r="C336" s="33"/>
      <c r="D336" s="33"/>
      <c r="E336" s="33"/>
    </row>
    <row r="337" spans="1:5" ht="13" x14ac:dyDescent="0.15">
      <c r="A337" s="11"/>
      <c r="B337" s="15"/>
      <c r="C337" s="118"/>
      <c r="D337" s="118"/>
      <c r="E337" s="118"/>
    </row>
    <row r="338" spans="1:5" ht="13" x14ac:dyDescent="0.15">
      <c r="A338" s="11"/>
      <c r="B338" s="15"/>
      <c r="C338" s="37"/>
      <c r="D338" s="37"/>
      <c r="E338" s="37"/>
    </row>
    <row r="339" spans="1:5" ht="13" x14ac:dyDescent="0.15">
      <c r="A339" s="21"/>
      <c r="B339" s="15"/>
      <c r="C339" s="119"/>
      <c r="D339" s="119"/>
      <c r="E339" s="119"/>
    </row>
    <row r="340" spans="1:5" ht="13" x14ac:dyDescent="0.15">
      <c r="A340" s="11"/>
      <c r="B340" s="5"/>
      <c r="C340" s="120"/>
      <c r="D340" s="120"/>
      <c r="E340" s="120"/>
    </row>
    <row r="341" spans="1:5" ht="13" x14ac:dyDescent="0.15">
      <c r="A341" s="21"/>
      <c r="B341" s="5"/>
      <c r="C341" s="120"/>
      <c r="D341" s="120"/>
      <c r="E341" s="120"/>
    </row>
    <row r="342" spans="1:5" ht="13" x14ac:dyDescent="0.15">
      <c r="A342" s="11"/>
      <c r="B342" s="5"/>
      <c r="C342" s="37"/>
      <c r="D342" s="37"/>
      <c r="E342" s="37"/>
    </row>
    <row r="343" spans="1:5" ht="13" x14ac:dyDescent="0.15">
      <c r="A343" s="11"/>
      <c r="B343" s="5"/>
      <c r="C343" s="37"/>
      <c r="D343" s="37"/>
      <c r="E343" s="37"/>
    </row>
    <row r="344" spans="1:5" ht="13" x14ac:dyDescent="0.15">
      <c r="A344" s="11"/>
      <c r="B344" s="5"/>
      <c r="C344" s="37"/>
      <c r="D344" s="37"/>
      <c r="E344" s="37"/>
    </row>
    <row r="345" spans="1:5" ht="13" x14ac:dyDescent="0.15">
      <c r="A345" s="11"/>
      <c r="B345" s="5"/>
      <c r="C345" s="37"/>
      <c r="D345" s="37"/>
      <c r="E345" s="37"/>
    </row>
    <row r="346" spans="1:5" ht="13" x14ac:dyDescent="0.15">
      <c r="A346" s="11"/>
      <c r="B346" s="5"/>
      <c r="C346" s="118"/>
      <c r="D346" s="118"/>
      <c r="E346" s="118"/>
    </row>
    <row r="347" spans="1:5" ht="13" x14ac:dyDescent="0.15">
      <c r="A347" s="11"/>
      <c r="B347" s="5"/>
      <c r="C347" s="37"/>
      <c r="D347" s="37"/>
      <c r="E347" s="37"/>
    </row>
    <row r="348" spans="1:5" ht="13" x14ac:dyDescent="0.15">
      <c r="A348" s="21"/>
      <c r="B348" s="5"/>
      <c r="C348" s="119"/>
      <c r="D348" s="119"/>
      <c r="E348" s="119"/>
    </row>
    <row r="349" spans="1:5" ht="13" x14ac:dyDescent="0.15">
      <c r="A349" s="11"/>
      <c r="B349" s="121"/>
      <c r="C349" s="9"/>
      <c r="D349" s="9"/>
      <c r="E349" s="9"/>
    </row>
    <row r="350" spans="1:5" ht="13" x14ac:dyDescent="0.15">
      <c r="A350" s="21"/>
      <c r="B350" s="121"/>
      <c r="C350" s="9"/>
      <c r="D350" s="9"/>
      <c r="E350" s="9"/>
    </row>
    <row r="351" spans="1:5" ht="13" x14ac:dyDescent="0.15">
      <c r="A351" s="11"/>
      <c r="B351" s="121"/>
      <c r="C351" s="9"/>
      <c r="D351" s="9"/>
      <c r="E351" s="9"/>
    </row>
    <row r="352" spans="1:5" ht="13" x14ac:dyDescent="0.15">
      <c r="A352" s="11"/>
      <c r="B352" s="5"/>
      <c r="C352" s="9"/>
      <c r="D352" s="9"/>
      <c r="E352" s="9"/>
    </row>
    <row r="353" spans="1:5" ht="13" x14ac:dyDescent="0.15">
      <c r="A353" s="11"/>
      <c r="B353" s="5"/>
      <c r="C353" s="9"/>
      <c r="D353" s="9"/>
      <c r="E353" s="9"/>
    </row>
    <row r="354" spans="1:5" ht="13" x14ac:dyDescent="0.15">
      <c r="A354" s="11"/>
      <c r="B354" s="5"/>
      <c r="C354" s="9"/>
      <c r="D354" s="9"/>
      <c r="E354" s="9"/>
    </row>
    <row r="355" spans="1:5" ht="13" x14ac:dyDescent="0.15">
      <c r="A355" s="11"/>
      <c r="B355" s="5"/>
      <c r="C355" s="9"/>
      <c r="D355" s="9"/>
      <c r="E355" s="9"/>
    </row>
    <row r="356" spans="1:5" ht="13" x14ac:dyDescent="0.15">
      <c r="A356" s="11"/>
      <c r="B356" s="5"/>
      <c r="C356" s="9"/>
      <c r="D356" s="9"/>
      <c r="E356" s="9"/>
    </row>
    <row r="357" spans="1:5" ht="13" x14ac:dyDescent="0.15">
      <c r="A357" s="21"/>
      <c r="B357" s="5"/>
      <c r="C357" s="9"/>
      <c r="D357" s="9"/>
      <c r="E357" s="9"/>
    </row>
    <row r="358" spans="1:5" ht="13" x14ac:dyDescent="0.15">
      <c r="A358" s="11"/>
      <c r="B358" s="8"/>
      <c r="C358" s="9"/>
      <c r="D358" s="9"/>
      <c r="E358" s="9"/>
    </row>
    <row r="359" spans="1:5" ht="13" x14ac:dyDescent="0.15">
      <c r="A359" s="46"/>
      <c r="B359" s="8"/>
      <c r="C359" s="9"/>
      <c r="D359" s="9"/>
      <c r="E359" s="9"/>
    </row>
    <row r="360" spans="1:5" ht="13" x14ac:dyDescent="0.15">
      <c r="A360" s="46"/>
      <c r="B360" s="5"/>
      <c r="C360" s="9"/>
      <c r="D360" s="9"/>
      <c r="E360" s="9"/>
    </row>
    <row r="361" spans="1:5" ht="13" x14ac:dyDescent="0.15">
      <c r="A361" s="128"/>
      <c r="B361" s="96"/>
      <c r="C361" s="9"/>
      <c r="D361" s="9"/>
      <c r="E361" s="9"/>
    </row>
    <row r="362" spans="1:5" ht="13" x14ac:dyDescent="0.15">
      <c r="A362" s="46"/>
      <c r="B362" s="130"/>
      <c r="C362" s="9"/>
      <c r="D362" s="131"/>
      <c r="E362" s="131"/>
    </row>
    <row r="363" spans="1:5" ht="13" x14ac:dyDescent="0.15">
      <c r="A363" s="46"/>
      <c r="B363" s="130"/>
      <c r="C363" s="9"/>
      <c r="D363" s="131"/>
      <c r="E363" s="131"/>
    </row>
    <row r="364" spans="1:5" ht="13" x14ac:dyDescent="0.15">
      <c r="A364" s="46"/>
      <c r="B364" s="130"/>
      <c r="C364" s="9"/>
      <c r="D364" s="131"/>
      <c r="E364" s="131"/>
    </row>
    <row r="365" spans="1:5" ht="13" x14ac:dyDescent="0.15">
      <c r="A365" s="46"/>
      <c r="B365" s="130"/>
      <c r="C365" s="9"/>
      <c r="D365" s="131"/>
      <c r="E365" s="131"/>
    </row>
    <row r="366" spans="1:5" ht="13" x14ac:dyDescent="0.15">
      <c r="A366" s="46"/>
      <c r="B366" s="130"/>
      <c r="C366" s="9"/>
      <c r="D366" s="131"/>
      <c r="E366" s="131"/>
    </row>
    <row r="367" spans="1:5" ht="13" x14ac:dyDescent="0.15">
      <c r="A367" s="46"/>
      <c r="B367" s="130"/>
      <c r="C367" s="9"/>
      <c r="D367" s="131"/>
      <c r="E367" s="131"/>
    </row>
    <row r="368" spans="1:5" ht="13" x14ac:dyDescent="0.15">
      <c r="A368" s="46"/>
      <c r="B368" s="130"/>
      <c r="C368" s="9"/>
      <c r="D368" s="131"/>
      <c r="E368" s="131"/>
    </row>
    <row r="369" spans="1:5" ht="13" x14ac:dyDescent="0.15">
      <c r="A369" s="46"/>
      <c r="B369" s="130"/>
      <c r="C369" s="9"/>
      <c r="D369" s="131"/>
      <c r="E369" s="131"/>
    </row>
    <row r="370" spans="1:5" ht="13" x14ac:dyDescent="0.15">
      <c r="A370" s="128"/>
      <c r="B370" s="130"/>
      <c r="C370" s="9"/>
      <c r="D370" s="131"/>
      <c r="E370" s="131"/>
    </row>
    <row r="371" spans="1:5" ht="13" x14ac:dyDescent="0.15">
      <c r="A371" s="46"/>
      <c r="B371" s="130"/>
      <c r="C371" s="9"/>
      <c r="D371" s="131"/>
      <c r="E371" s="131"/>
    </row>
    <row r="372" spans="1:5" ht="13" x14ac:dyDescent="0.15">
      <c r="A372" s="46"/>
      <c r="B372" s="130"/>
      <c r="C372" s="9"/>
      <c r="D372" s="131"/>
      <c r="E372" s="131"/>
    </row>
    <row r="373" spans="1:5" ht="13" x14ac:dyDescent="0.15">
      <c r="A373" s="46"/>
      <c r="B373" s="130"/>
      <c r="C373" s="9"/>
      <c r="D373" s="131"/>
      <c r="E373" s="131"/>
    </row>
    <row r="374" spans="1:5" ht="13" x14ac:dyDescent="0.15">
      <c r="A374" s="46"/>
      <c r="B374" s="130"/>
      <c r="C374" s="9"/>
      <c r="D374" s="131"/>
      <c r="E374" s="131"/>
    </row>
    <row r="375" spans="1:5" ht="13" x14ac:dyDescent="0.15">
      <c r="A375" s="46"/>
      <c r="B375" s="130"/>
      <c r="C375" s="9"/>
      <c r="D375" s="131"/>
      <c r="E375" s="131"/>
    </row>
    <row r="376" spans="1:5" ht="13" x14ac:dyDescent="0.15">
      <c r="A376" s="46"/>
      <c r="B376" s="130"/>
      <c r="C376" s="9"/>
      <c r="D376" s="131"/>
      <c r="E376" s="131"/>
    </row>
    <row r="377" spans="1:5" ht="13" x14ac:dyDescent="0.15">
      <c r="A377" s="46"/>
      <c r="B377" s="130"/>
      <c r="C377" s="9"/>
      <c r="D377" s="131"/>
      <c r="E377" s="131"/>
    </row>
    <row r="378" spans="1:5" ht="13" x14ac:dyDescent="0.15">
      <c r="A378" s="11"/>
      <c r="B378" s="8"/>
      <c r="C378" s="9"/>
      <c r="D378" s="9"/>
      <c r="E378" s="9"/>
    </row>
    <row r="379" spans="1:5" ht="13" x14ac:dyDescent="0.15">
      <c r="A379" s="128"/>
      <c r="B379" s="8"/>
      <c r="C379" s="9"/>
      <c r="D379" s="9"/>
      <c r="E379" s="9"/>
    </row>
    <row r="380" spans="1:5" ht="13" x14ac:dyDescent="0.15">
      <c r="A380" s="46"/>
      <c r="B380" s="8"/>
      <c r="C380" s="9"/>
      <c r="D380" s="9"/>
      <c r="E380" s="9"/>
    </row>
    <row r="381" spans="1:5" ht="13" x14ac:dyDescent="0.15">
      <c r="A381" s="46"/>
      <c r="B381" s="8"/>
      <c r="C381" s="9"/>
      <c r="D381" s="9"/>
      <c r="E381" s="9"/>
    </row>
    <row r="382" spans="1:5" ht="13" x14ac:dyDescent="0.15">
      <c r="A382" s="46"/>
      <c r="B382" s="8"/>
      <c r="C382" s="9"/>
      <c r="D382" s="9"/>
      <c r="E382" s="9"/>
    </row>
    <row r="383" spans="1:5" ht="13" x14ac:dyDescent="0.15">
      <c r="A383" s="46"/>
      <c r="B383" s="8"/>
      <c r="C383" s="9"/>
      <c r="D383" s="9"/>
      <c r="E383" s="9"/>
    </row>
    <row r="384" spans="1:5" ht="13" x14ac:dyDescent="0.15">
      <c r="A384" s="46"/>
      <c r="B384" s="8"/>
      <c r="C384" s="9"/>
      <c r="D384" s="9"/>
      <c r="E384" s="9"/>
    </row>
    <row r="385" spans="1:5" ht="13" x14ac:dyDescent="0.15">
      <c r="A385" s="46"/>
      <c r="B385" s="8"/>
      <c r="C385" s="9"/>
      <c r="D385" s="9"/>
      <c r="E385" s="9"/>
    </row>
    <row r="386" spans="1:5" ht="13" x14ac:dyDescent="0.15">
      <c r="A386" s="46"/>
      <c r="B386" s="8"/>
      <c r="C386" s="9"/>
      <c r="D386" s="9"/>
      <c r="E386" s="9"/>
    </row>
    <row r="387" spans="1:5" ht="13" x14ac:dyDescent="0.15">
      <c r="A387" s="11"/>
      <c r="B387" s="8"/>
      <c r="C387" s="9"/>
      <c r="D387" s="9"/>
      <c r="E387" s="9"/>
    </row>
    <row r="388" spans="1:5" ht="13" x14ac:dyDescent="0.15">
      <c r="A388" s="103"/>
      <c r="B388" s="8"/>
      <c r="C388" s="9"/>
      <c r="D388" s="9"/>
      <c r="E388" s="9"/>
    </row>
    <row r="389" spans="1:5" ht="13" x14ac:dyDescent="0.15">
      <c r="A389" s="103"/>
      <c r="B389" s="8"/>
      <c r="C389" s="9"/>
      <c r="D389" s="9"/>
      <c r="E389" s="9"/>
    </row>
    <row r="390" spans="1:5" ht="13" x14ac:dyDescent="0.15">
      <c r="A390" s="103"/>
      <c r="B390" s="8"/>
      <c r="C390" s="9"/>
      <c r="D390" s="9"/>
      <c r="E390" s="9"/>
    </row>
    <row r="391" spans="1:5" ht="13" x14ac:dyDescent="0.15">
      <c r="A391" s="7"/>
      <c r="B391" s="5"/>
      <c r="C391" s="5"/>
      <c r="D391" s="5"/>
      <c r="E391" s="5"/>
    </row>
    <row r="392" spans="1:5" ht="13" x14ac:dyDescent="0.15">
      <c r="A392" s="13"/>
      <c r="B392" s="5"/>
    </row>
    <row r="393" spans="1:5" ht="13" x14ac:dyDescent="0.15">
      <c r="A393" s="13"/>
      <c r="B393" s="5"/>
      <c r="C393" s="55"/>
      <c r="D393" s="55"/>
      <c r="E393" s="55"/>
    </row>
    <row r="394" spans="1:5" ht="13" collapsed="1" x14ac:dyDescent="0.15">
      <c r="A394" s="13"/>
      <c r="B394" s="5"/>
      <c r="C394" s="14"/>
      <c r="D394" s="14"/>
      <c r="E394" s="55"/>
    </row>
    <row r="395" spans="1:5" ht="13" hidden="1" outlineLevel="1" x14ac:dyDescent="0.15">
      <c r="A395" s="15"/>
      <c r="B395" s="15"/>
      <c r="C395" s="117"/>
      <c r="D395" s="117"/>
      <c r="E395" s="117"/>
    </row>
    <row r="396" spans="1:5" ht="13" x14ac:dyDescent="0.15">
      <c r="A396" s="15"/>
      <c r="B396" s="15"/>
      <c r="C396" s="20"/>
      <c r="D396" s="20"/>
      <c r="E396" s="20"/>
    </row>
    <row r="397" spans="1:5" ht="13" x14ac:dyDescent="0.15">
      <c r="A397" s="21"/>
      <c r="B397" s="15"/>
      <c r="C397" s="7"/>
      <c r="D397" s="7"/>
      <c r="E397" s="7"/>
    </row>
    <row r="398" spans="1:5" ht="13" x14ac:dyDescent="0.15">
      <c r="A398" s="11"/>
      <c r="B398" s="15"/>
      <c r="C398" s="37"/>
      <c r="D398" s="37"/>
      <c r="E398" s="37"/>
    </row>
    <row r="399" spans="1:5" ht="13" x14ac:dyDescent="0.15">
      <c r="A399" s="11"/>
      <c r="B399" s="15"/>
      <c r="C399" s="37"/>
      <c r="D399" s="37"/>
      <c r="E399" s="37"/>
    </row>
    <row r="400" spans="1:5" ht="13" x14ac:dyDescent="0.15">
      <c r="A400" s="11"/>
      <c r="B400" s="15"/>
      <c r="C400" s="37"/>
      <c r="D400" s="37"/>
      <c r="E400" s="37"/>
    </row>
    <row r="401" spans="1:5" ht="13" x14ac:dyDescent="0.15">
      <c r="A401" s="11"/>
      <c r="B401" s="19"/>
      <c r="C401" s="33"/>
      <c r="D401" s="33"/>
      <c r="E401" s="33"/>
    </row>
    <row r="402" spans="1:5" ht="13" x14ac:dyDescent="0.15">
      <c r="A402" s="11"/>
      <c r="B402" s="15"/>
      <c r="C402" s="118"/>
      <c r="D402" s="118"/>
      <c r="E402" s="118"/>
    </row>
    <row r="403" spans="1:5" ht="13" x14ac:dyDescent="0.15">
      <c r="A403" s="11"/>
      <c r="B403" s="15"/>
      <c r="C403" s="37"/>
      <c r="D403" s="37"/>
      <c r="E403" s="37"/>
    </row>
    <row r="404" spans="1:5" ht="13" x14ac:dyDescent="0.15">
      <c r="A404" s="21"/>
      <c r="B404" s="15"/>
      <c r="C404" s="119"/>
      <c r="D404" s="119"/>
      <c r="E404" s="119"/>
    </row>
    <row r="405" spans="1:5" ht="13" x14ac:dyDescent="0.15">
      <c r="A405" s="11"/>
      <c r="B405" s="5"/>
      <c r="C405" s="120"/>
      <c r="D405" s="120"/>
      <c r="E405" s="120"/>
    </row>
    <row r="406" spans="1:5" ht="13" x14ac:dyDescent="0.15">
      <c r="A406" s="21"/>
      <c r="B406" s="5"/>
      <c r="C406" s="120"/>
      <c r="D406" s="120"/>
      <c r="E406" s="120"/>
    </row>
    <row r="407" spans="1:5" ht="13" x14ac:dyDescent="0.15">
      <c r="A407" s="11"/>
      <c r="B407" s="5"/>
      <c r="C407" s="37"/>
      <c r="D407" s="37"/>
      <c r="E407" s="37"/>
    </row>
    <row r="408" spans="1:5" ht="13" x14ac:dyDescent="0.15">
      <c r="A408" s="11"/>
      <c r="B408" s="5"/>
      <c r="C408" s="37"/>
      <c r="D408" s="37"/>
      <c r="E408" s="37"/>
    </row>
    <row r="409" spans="1:5" ht="13" x14ac:dyDescent="0.15">
      <c r="A409" s="11"/>
      <c r="B409" s="5"/>
      <c r="C409" s="37"/>
      <c r="D409" s="37"/>
      <c r="E409" s="37"/>
    </row>
    <row r="410" spans="1:5" ht="13" x14ac:dyDescent="0.15">
      <c r="A410" s="11"/>
      <c r="B410" s="5"/>
      <c r="C410" s="37"/>
      <c r="D410" s="37"/>
      <c r="E410" s="37"/>
    </row>
    <row r="411" spans="1:5" ht="13" x14ac:dyDescent="0.15">
      <c r="A411" s="11"/>
      <c r="B411" s="5"/>
      <c r="C411" s="118"/>
      <c r="D411" s="118"/>
      <c r="E411" s="118"/>
    </row>
    <row r="412" spans="1:5" ht="13" x14ac:dyDescent="0.15">
      <c r="A412" s="11"/>
      <c r="B412" s="5"/>
      <c r="C412" s="37"/>
      <c r="D412" s="37"/>
      <c r="E412" s="37"/>
    </row>
    <row r="413" spans="1:5" ht="13" x14ac:dyDescent="0.15">
      <c r="A413" s="21"/>
      <c r="B413" s="5"/>
      <c r="C413" s="119"/>
      <c r="D413" s="119"/>
      <c r="E413" s="119"/>
    </row>
    <row r="414" spans="1:5" ht="13" x14ac:dyDescent="0.15">
      <c r="A414" s="11"/>
      <c r="B414" s="121"/>
      <c r="C414" s="9"/>
      <c r="D414" s="9"/>
      <c r="E414" s="9"/>
    </row>
    <row r="415" spans="1:5" ht="13" x14ac:dyDescent="0.15">
      <c r="A415" s="21"/>
      <c r="B415" s="121"/>
      <c r="C415" s="9"/>
      <c r="D415" s="9"/>
      <c r="E415" s="9"/>
    </row>
    <row r="416" spans="1:5" ht="13" x14ac:dyDescent="0.15">
      <c r="A416" s="11"/>
      <c r="B416" s="121"/>
      <c r="C416" s="9"/>
      <c r="D416" s="9"/>
      <c r="E416" s="9"/>
    </row>
    <row r="417" spans="1:5" ht="13" x14ac:dyDescent="0.15">
      <c r="A417" s="11"/>
      <c r="B417" s="5"/>
      <c r="C417" s="9"/>
      <c r="D417" s="9"/>
      <c r="E417" s="9"/>
    </row>
    <row r="418" spans="1:5" ht="13" x14ac:dyDescent="0.15">
      <c r="A418" s="11"/>
      <c r="B418" s="5"/>
      <c r="C418" s="9"/>
      <c r="D418" s="9"/>
      <c r="E418" s="9"/>
    </row>
    <row r="419" spans="1:5" ht="13" x14ac:dyDescent="0.15">
      <c r="A419" s="11"/>
      <c r="B419" s="5"/>
      <c r="C419" s="9"/>
      <c r="D419" s="9"/>
      <c r="E419" s="9"/>
    </row>
    <row r="420" spans="1:5" ht="13" x14ac:dyDescent="0.15">
      <c r="A420" s="11"/>
      <c r="B420" s="5"/>
      <c r="C420" s="9"/>
      <c r="D420" s="9"/>
      <c r="E420" s="9"/>
    </row>
    <row r="421" spans="1:5" ht="13" x14ac:dyDescent="0.15">
      <c r="A421" s="11"/>
      <c r="B421" s="5"/>
      <c r="C421" s="9"/>
      <c r="D421" s="9"/>
      <c r="E421" s="9"/>
    </row>
    <row r="422" spans="1:5" ht="13" x14ac:dyDescent="0.15">
      <c r="A422" s="21"/>
      <c r="B422" s="5"/>
      <c r="C422" s="9"/>
      <c r="D422" s="9"/>
      <c r="E422" s="9"/>
    </row>
    <row r="423" spans="1:5" ht="13" x14ac:dyDescent="0.15">
      <c r="A423" s="11"/>
      <c r="B423" s="8"/>
      <c r="C423" s="9"/>
      <c r="D423" s="9"/>
      <c r="E423" s="9"/>
    </row>
    <row r="424" spans="1:5" ht="13" x14ac:dyDescent="0.15">
      <c r="A424" s="46"/>
      <c r="B424" s="8"/>
      <c r="C424" s="9"/>
      <c r="D424" s="9"/>
      <c r="E424" s="9"/>
    </row>
    <row r="425" spans="1:5" ht="13" x14ac:dyDescent="0.15">
      <c r="A425" s="46"/>
      <c r="B425" s="5"/>
      <c r="C425" s="9"/>
      <c r="D425" s="9"/>
      <c r="E425" s="9"/>
    </row>
    <row r="426" spans="1:5" ht="13" x14ac:dyDescent="0.15">
      <c r="A426" s="128"/>
      <c r="B426" s="96"/>
      <c r="C426" s="9"/>
      <c r="D426" s="9"/>
      <c r="E426" s="9"/>
    </row>
    <row r="427" spans="1:5" ht="13" x14ac:dyDescent="0.15">
      <c r="A427" s="46"/>
      <c r="B427" s="130"/>
      <c r="C427" s="9"/>
      <c r="D427" s="131"/>
      <c r="E427" s="131"/>
    </row>
    <row r="428" spans="1:5" ht="13" x14ac:dyDescent="0.15">
      <c r="A428" s="46"/>
      <c r="B428" s="130"/>
      <c r="C428" s="9"/>
      <c r="D428" s="131"/>
      <c r="E428" s="131"/>
    </row>
    <row r="429" spans="1:5" ht="13" x14ac:dyDescent="0.15">
      <c r="A429" s="46"/>
      <c r="B429" s="130"/>
      <c r="C429" s="9"/>
      <c r="D429" s="131"/>
      <c r="E429" s="131"/>
    </row>
    <row r="430" spans="1:5" ht="13" x14ac:dyDescent="0.15">
      <c r="A430" s="46"/>
      <c r="B430" s="130"/>
      <c r="C430" s="9"/>
      <c r="D430" s="131"/>
      <c r="E430" s="131"/>
    </row>
    <row r="431" spans="1:5" ht="13" x14ac:dyDescent="0.15">
      <c r="A431" s="46"/>
      <c r="B431" s="130"/>
      <c r="C431" s="9"/>
      <c r="D431" s="131"/>
      <c r="E431" s="131"/>
    </row>
    <row r="432" spans="1:5" ht="13" x14ac:dyDescent="0.15">
      <c r="A432" s="46"/>
      <c r="B432" s="130"/>
      <c r="C432" s="9"/>
      <c r="D432" s="131"/>
      <c r="E432" s="131"/>
    </row>
    <row r="433" spans="1:5" ht="13" x14ac:dyDescent="0.15">
      <c r="A433" s="46"/>
      <c r="B433" s="130"/>
      <c r="C433" s="9"/>
      <c r="D433" s="131"/>
      <c r="E433" s="131"/>
    </row>
    <row r="434" spans="1:5" ht="13" x14ac:dyDescent="0.15">
      <c r="A434" s="46"/>
      <c r="B434" s="130"/>
      <c r="C434" s="9"/>
      <c r="D434" s="131"/>
      <c r="E434" s="131"/>
    </row>
    <row r="435" spans="1:5" ht="13" x14ac:dyDescent="0.15">
      <c r="A435" s="128"/>
      <c r="B435" s="130"/>
      <c r="C435" s="9"/>
      <c r="D435" s="131"/>
      <c r="E435" s="131"/>
    </row>
    <row r="436" spans="1:5" ht="13" x14ac:dyDescent="0.15">
      <c r="A436" s="46"/>
      <c r="B436" s="130"/>
      <c r="C436" s="9"/>
      <c r="D436" s="131"/>
      <c r="E436" s="131"/>
    </row>
    <row r="437" spans="1:5" ht="13" x14ac:dyDescent="0.15">
      <c r="A437" s="46"/>
      <c r="B437" s="130"/>
      <c r="C437" s="9"/>
      <c r="D437" s="131"/>
      <c r="E437" s="131"/>
    </row>
    <row r="438" spans="1:5" ht="13" x14ac:dyDescent="0.15">
      <c r="A438" s="46"/>
      <c r="B438" s="130"/>
      <c r="C438" s="9"/>
      <c r="D438" s="131"/>
      <c r="E438" s="131"/>
    </row>
    <row r="439" spans="1:5" ht="13" x14ac:dyDescent="0.15">
      <c r="A439" s="46"/>
      <c r="B439" s="130"/>
      <c r="C439" s="9"/>
      <c r="D439" s="131"/>
      <c r="E439" s="131"/>
    </row>
    <row r="440" spans="1:5" ht="13" x14ac:dyDescent="0.15">
      <c r="A440" s="46"/>
      <c r="B440" s="130"/>
      <c r="C440" s="9"/>
      <c r="D440" s="131"/>
      <c r="E440" s="131"/>
    </row>
    <row r="441" spans="1:5" ht="13" x14ac:dyDescent="0.15">
      <c r="A441" s="46"/>
      <c r="B441" s="130"/>
      <c r="C441" s="9"/>
      <c r="D441" s="131"/>
      <c r="E441" s="131"/>
    </row>
    <row r="442" spans="1:5" ht="13" x14ac:dyDescent="0.15">
      <c r="A442" s="46"/>
      <c r="B442" s="130"/>
      <c r="C442" s="9"/>
      <c r="D442" s="131"/>
      <c r="E442" s="131"/>
    </row>
    <row r="443" spans="1:5" ht="13" x14ac:dyDescent="0.15">
      <c r="A443" s="11"/>
      <c r="B443" s="8"/>
      <c r="C443" s="9"/>
      <c r="D443" s="9"/>
      <c r="E443" s="9"/>
    </row>
    <row r="444" spans="1:5" ht="13" x14ac:dyDescent="0.15">
      <c r="A444" s="128"/>
      <c r="B444" s="8"/>
      <c r="C444" s="9"/>
      <c r="D444" s="9"/>
      <c r="E444" s="9"/>
    </row>
    <row r="445" spans="1:5" ht="13" x14ac:dyDescent="0.15">
      <c r="A445" s="46"/>
      <c r="B445" s="8"/>
      <c r="C445" s="9"/>
      <c r="D445" s="9"/>
      <c r="E445" s="9"/>
    </row>
    <row r="446" spans="1:5" ht="13" x14ac:dyDescent="0.15">
      <c r="A446" s="46"/>
      <c r="B446" s="8"/>
      <c r="C446" s="9"/>
      <c r="D446" s="9"/>
      <c r="E446" s="9"/>
    </row>
    <row r="447" spans="1:5" ht="13" x14ac:dyDescent="0.15">
      <c r="A447" s="46"/>
      <c r="B447" s="8"/>
      <c r="C447" s="9"/>
      <c r="D447" s="9"/>
      <c r="E447" s="9"/>
    </row>
    <row r="448" spans="1:5" ht="13" x14ac:dyDescent="0.15">
      <c r="A448" s="46"/>
      <c r="B448" s="8"/>
      <c r="C448" s="9"/>
      <c r="D448" s="9"/>
      <c r="E448" s="9"/>
    </row>
    <row r="449" spans="1:5" ht="13" x14ac:dyDescent="0.15">
      <c r="A449" s="46"/>
      <c r="B449" s="8"/>
      <c r="C449" s="9"/>
      <c r="D449" s="9"/>
      <c r="E449" s="9"/>
    </row>
    <row r="450" spans="1:5" ht="13" x14ac:dyDescent="0.15">
      <c r="A450" s="46"/>
      <c r="B450" s="8"/>
      <c r="C450" s="9"/>
      <c r="D450" s="9"/>
      <c r="E450" s="9"/>
    </row>
    <row r="451" spans="1:5" ht="13" x14ac:dyDescent="0.15">
      <c r="A451" s="46"/>
      <c r="B451" s="8"/>
      <c r="C451" s="9"/>
      <c r="D451" s="9"/>
      <c r="E451" s="9"/>
    </row>
    <row r="452" spans="1:5" ht="13" x14ac:dyDescent="0.15">
      <c r="A452" s="11"/>
      <c r="B452" s="8"/>
      <c r="C452" s="9"/>
      <c r="D452" s="9"/>
      <c r="E452" s="9"/>
    </row>
    <row r="453" spans="1:5" ht="13" x14ac:dyDescent="0.15">
      <c r="A453" s="103"/>
      <c r="B453" s="8"/>
      <c r="C453" s="9"/>
      <c r="D453" s="9"/>
      <c r="E453" s="9"/>
    </row>
    <row r="454" spans="1:5" ht="13" x14ac:dyDescent="0.15">
      <c r="A454" s="103"/>
      <c r="B454" s="8"/>
      <c r="C454" s="9"/>
      <c r="D454" s="9"/>
      <c r="E454" s="9"/>
    </row>
    <row r="455" spans="1:5" ht="13" x14ac:dyDescent="0.15">
      <c r="A455" s="103"/>
      <c r="B455" s="8"/>
      <c r="C455" s="9"/>
      <c r="D455" s="9"/>
      <c r="E455" s="9"/>
    </row>
    <row r="456" spans="1:5" ht="13" x14ac:dyDescent="0.15">
      <c r="A456" s="7"/>
      <c r="B456" s="5"/>
      <c r="C456" s="5"/>
      <c r="D456" s="5"/>
      <c r="E456" s="5"/>
    </row>
    <row r="457" spans="1:5" ht="13" x14ac:dyDescent="0.15">
      <c r="A457" s="13"/>
      <c r="B457" s="5"/>
    </row>
    <row r="458" spans="1:5" ht="13" x14ac:dyDescent="0.15">
      <c r="A458" s="13"/>
      <c r="B458" s="5"/>
      <c r="C458" s="55"/>
      <c r="D458" s="55"/>
      <c r="E458" s="55"/>
    </row>
    <row r="459" spans="1:5" ht="13" collapsed="1" x14ac:dyDescent="0.15">
      <c r="A459" s="13"/>
      <c r="B459" s="5"/>
      <c r="C459" s="14"/>
      <c r="D459" s="14"/>
      <c r="E459" s="55"/>
    </row>
    <row r="460" spans="1:5" ht="13" hidden="1" outlineLevel="1" x14ac:dyDescent="0.15">
      <c r="A460" s="15"/>
      <c r="B460" s="15"/>
      <c r="C460" s="117"/>
      <c r="D460" s="117"/>
      <c r="E460" s="117"/>
    </row>
    <row r="461" spans="1:5" ht="13" x14ac:dyDescent="0.15">
      <c r="A461" s="15"/>
      <c r="B461" s="15"/>
      <c r="C461" s="20"/>
      <c r="D461" s="20"/>
      <c r="E461" s="20"/>
    </row>
    <row r="462" spans="1:5" ht="13" x14ac:dyDescent="0.15">
      <c r="A462" s="21"/>
      <c r="B462" s="15"/>
      <c r="C462" s="7"/>
      <c r="D462" s="7"/>
      <c r="E462" s="7"/>
    </row>
    <row r="463" spans="1:5" ht="13" x14ac:dyDescent="0.15">
      <c r="A463" s="11"/>
      <c r="B463" s="15"/>
      <c r="C463" s="37"/>
      <c r="D463" s="37"/>
      <c r="E463" s="37"/>
    </row>
    <row r="464" spans="1:5" ht="13" x14ac:dyDescent="0.15">
      <c r="A464" s="11"/>
      <c r="B464" s="15"/>
      <c r="C464" s="37"/>
      <c r="D464" s="37"/>
      <c r="E464" s="37"/>
    </row>
    <row r="465" spans="1:5" ht="13" x14ac:dyDescent="0.15">
      <c r="A465" s="11"/>
      <c r="B465" s="15"/>
      <c r="C465" s="37"/>
      <c r="D465" s="37"/>
      <c r="E465" s="37"/>
    </row>
    <row r="466" spans="1:5" ht="13" x14ac:dyDescent="0.15">
      <c r="A466" s="11"/>
      <c r="B466" s="19"/>
      <c r="C466" s="33"/>
      <c r="D466" s="33"/>
      <c r="E466" s="33"/>
    </row>
    <row r="467" spans="1:5" ht="13" x14ac:dyDescent="0.15">
      <c r="A467" s="11"/>
      <c r="B467" s="15"/>
      <c r="C467" s="118"/>
      <c r="D467" s="118"/>
      <c r="E467" s="118"/>
    </row>
    <row r="468" spans="1:5" ht="13" x14ac:dyDescent="0.15">
      <c r="A468" s="11"/>
      <c r="B468" s="15"/>
      <c r="C468" s="37"/>
      <c r="D468" s="37"/>
      <c r="E468" s="37"/>
    </row>
    <row r="469" spans="1:5" ht="13" x14ac:dyDescent="0.15">
      <c r="A469" s="21"/>
      <c r="B469" s="15"/>
      <c r="C469" s="119"/>
      <c r="D469" s="119"/>
      <c r="E469" s="119"/>
    </row>
    <row r="470" spans="1:5" ht="13" x14ac:dyDescent="0.15">
      <c r="A470" s="11"/>
      <c r="B470" s="5"/>
      <c r="C470" s="120"/>
      <c r="D470" s="120"/>
      <c r="E470" s="120"/>
    </row>
    <row r="471" spans="1:5" ht="13" x14ac:dyDescent="0.15">
      <c r="A471" s="21"/>
      <c r="B471" s="5"/>
      <c r="C471" s="120"/>
      <c r="D471" s="120"/>
      <c r="E471" s="120"/>
    </row>
    <row r="472" spans="1:5" ht="13" x14ac:dyDescent="0.15">
      <c r="A472" s="11"/>
      <c r="B472" s="5"/>
      <c r="C472" s="37"/>
      <c r="D472" s="37"/>
      <c r="E472" s="37"/>
    </row>
    <row r="473" spans="1:5" ht="13" x14ac:dyDescent="0.15">
      <c r="A473" s="11"/>
      <c r="B473" s="5"/>
      <c r="C473" s="37"/>
      <c r="D473" s="37"/>
      <c r="E473" s="37"/>
    </row>
    <row r="474" spans="1:5" ht="13" x14ac:dyDescent="0.15">
      <c r="A474" s="11"/>
      <c r="B474" s="5"/>
      <c r="C474" s="37"/>
      <c r="D474" s="37"/>
      <c r="E474" s="37"/>
    </row>
    <row r="475" spans="1:5" ht="13" x14ac:dyDescent="0.15">
      <c r="A475" s="11"/>
      <c r="B475" s="5"/>
      <c r="C475" s="37"/>
      <c r="D475" s="37"/>
      <c r="E475" s="37"/>
    </row>
    <row r="476" spans="1:5" ht="13" x14ac:dyDescent="0.15">
      <c r="A476" s="11"/>
      <c r="B476" s="5"/>
      <c r="C476" s="118"/>
      <c r="D476" s="118"/>
      <c r="E476" s="118"/>
    </row>
    <row r="477" spans="1:5" ht="13" x14ac:dyDescent="0.15">
      <c r="A477" s="11"/>
      <c r="B477" s="5"/>
      <c r="C477" s="37"/>
      <c r="D477" s="37"/>
      <c r="E477" s="37"/>
    </row>
    <row r="478" spans="1:5" ht="13" x14ac:dyDescent="0.15">
      <c r="A478" s="21"/>
      <c r="B478" s="5"/>
      <c r="C478" s="119"/>
      <c r="D478" s="119"/>
      <c r="E478" s="119"/>
    </row>
    <row r="479" spans="1:5" ht="13" x14ac:dyDescent="0.15">
      <c r="A479" s="11"/>
      <c r="B479" s="121"/>
      <c r="C479" s="9"/>
      <c r="D479" s="9"/>
      <c r="E479" s="9"/>
    </row>
    <row r="480" spans="1:5" ht="13" x14ac:dyDescent="0.15">
      <c r="A480" s="21"/>
      <c r="B480" s="121"/>
      <c r="C480" s="9"/>
      <c r="D480" s="9"/>
      <c r="E480" s="9"/>
    </row>
    <row r="481" spans="1:5" ht="13" x14ac:dyDescent="0.15">
      <c r="A481" s="11"/>
      <c r="B481" s="121"/>
      <c r="C481" s="9"/>
      <c r="D481" s="9"/>
      <c r="E481" s="9"/>
    </row>
    <row r="482" spans="1:5" ht="13" x14ac:dyDescent="0.15">
      <c r="A482" s="11"/>
      <c r="B482" s="5"/>
      <c r="C482" s="9"/>
      <c r="D482" s="9"/>
      <c r="E482" s="9"/>
    </row>
    <row r="483" spans="1:5" ht="13" x14ac:dyDescent="0.15">
      <c r="A483" s="11"/>
      <c r="B483" s="5"/>
      <c r="C483" s="9"/>
      <c r="D483" s="9"/>
      <c r="E483" s="9"/>
    </row>
    <row r="484" spans="1:5" ht="13" x14ac:dyDescent="0.15">
      <c r="A484" s="11"/>
      <c r="B484" s="5"/>
      <c r="C484" s="9"/>
      <c r="D484" s="9"/>
      <c r="E484" s="9"/>
    </row>
    <row r="485" spans="1:5" ht="13" x14ac:dyDescent="0.15">
      <c r="A485" s="11"/>
      <c r="B485" s="5"/>
      <c r="C485" s="9"/>
      <c r="D485" s="9"/>
      <c r="E485" s="9"/>
    </row>
    <row r="486" spans="1:5" ht="13" x14ac:dyDescent="0.15">
      <c r="A486" s="11"/>
      <c r="B486" s="5"/>
      <c r="C486" s="9"/>
      <c r="D486" s="9"/>
      <c r="E486" s="9"/>
    </row>
    <row r="487" spans="1:5" ht="13" x14ac:dyDescent="0.15">
      <c r="A487" s="21"/>
      <c r="B487" s="5"/>
      <c r="C487" s="9"/>
      <c r="D487" s="9"/>
      <c r="E487" s="9"/>
    </row>
    <row r="488" spans="1:5" ht="13" x14ac:dyDescent="0.15">
      <c r="A488" s="11"/>
      <c r="B488" s="8"/>
      <c r="C488" s="9"/>
      <c r="D488" s="9"/>
      <c r="E488" s="9"/>
    </row>
    <row r="489" spans="1:5" ht="13" x14ac:dyDescent="0.15">
      <c r="A489" s="46"/>
      <c r="B489" s="8"/>
      <c r="C489" s="9"/>
      <c r="D489" s="9"/>
      <c r="E489" s="9"/>
    </row>
    <row r="490" spans="1:5" ht="13" x14ac:dyDescent="0.15">
      <c r="A490" s="46"/>
      <c r="B490" s="5"/>
      <c r="C490" s="9"/>
      <c r="D490" s="9"/>
      <c r="E490" s="9"/>
    </row>
    <row r="491" spans="1:5" ht="13" x14ac:dyDescent="0.15">
      <c r="A491" s="128"/>
      <c r="B491" s="96"/>
      <c r="C491" s="9"/>
      <c r="D491" s="9"/>
      <c r="E491" s="9"/>
    </row>
    <row r="492" spans="1:5" ht="13" x14ac:dyDescent="0.15">
      <c r="A492" s="46"/>
      <c r="B492" s="130"/>
      <c r="C492" s="9"/>
      <c r="D492" s="131"/>
      <c r="E492" s="131"/>
    </row>
    <row r="493" spans="1:5" ht="13" x14ac:dyDescent="0.15">
      <c r="A493" s="46"/>
      <c r="B493" s="130"/>
      <c r="C493" s="9"/>
      <c r="D493" s="131"/>
      <c r="E493" s="131"/>
    </row>
    <row r="494" spans="1:5" ht="13" x14ac:dyDescent="0.15">
      <c r="A494" s="46"/>
      <c r="B494" s="130"/>
      <c r="C494" s="9"/>
      <c r="D494" s="131"/>
      <c r="E494" s="131"/>
    </row>
    <row r="495" spans="1:5" ht="13" x14ac:dyDescent="0.15">
      <c r="A495" s="46"/>
      <c r="B495" s="130"/>
      <c r="C495" s="9"/>
      <c r="D495" s="131"/>
      <c r="E495" s="131"/>
    </row>
    <row r="496" spans="1:5" ht="13" x14ac:dyDescent="0.15">
      <c r="A496" s="46"/>
      <c r="B496" s="130"/>
      <c r="C496" s="9"/>
      <c r="D496" s="131"/>
      <c r="E496" s="131"/>
    </row>
    <row r="497" spans="1:5" ht="13" x14ac:dyDescent="0.15">
      <c r="A497" s="46"/>
      <c r="B497" s="130"/>
      <c r="C497" s="9"/>
      <c r="D497" s="131"/>
      <c r="E497" s="131"/>
    </row>
    <row r="498" spans="1:5" ht="13" x14ac:dyDescent="0.15">
      <c r="A498" s="46"/>
      <c r="B498" s="130"/>
      <c r="C498" s="9"/>
      <c r="D498" s="131"/>
      <c r="E498" s="131"/>
    </row>
    <row r="499" spans="1:5" ht="13" x14ac:dyDescent="0.15">
      <c r="A499" s="46"/>
      <c r="B499" s="130"/>
      <c r="C499" s="9"/>
      <c r="D499" s="131"/>
      <c r="E499" s="131"/>
    </row>
    <row r="500" spans="1:5" ht="13" x14ac:dyDescent="0.15">
      <c r="A500" s="128"/>
      <c r="B500" s="130"/>
      <c r="C500" s="9"/>
      <c r="D500" s="131"/>
      <c r="E500" s="131"/>
    </row>
    <row r="501" spans="1:5" ht="13" x14ac:dyDescent="0.15">
      <c r="A501" s="46"/>
      <c r="B501" s="130"/>
      <c r="C501" s="9"/>
      <c r="D501" s="131"/>
      <c r="E501" s="131"/>
    </row>
    <row r="502" spans="1:5" ht="13" x14ac:dyDescent="0.15">
      <c r="A502" s="46"/>
      <c r="B502" s="130"/>
      <c r="C502" s="9"/>
      <c r="D502" s="131"/>
      <c r="E502" s="131"/>
    </row>
    <row r="503" spans="1:5" ht="13" x14ac:dyDescent="0.15">
      <c r="A503" s="46"/>
      <c r="B503" s="130"/>
      <c r="C503" s="9"/>
      <c r="D503" s="131"/>
      <c r="E503" s="131"/>
    </row>
    <row r="504" spans="1:5" ht="13" x14ac:dyDescent="0.15">
      <c r="A504" s="46"/>
      <c r="B504" s="130"/>
      <c r="C504" s="9"/>
      <c r="D504" s="131"/>
      <c r="E504" s="131"/>
    </row>
    <row r="505" spans="1:5" ht="13" x14ac:dyDescent="0.15">
      <c r="A505" s="46"/>
      <c r="B505" s="130"/>
      <c r="C505" s="9"/>
      <c r="D505" s="131"/>
      <c r="E505" s="131"/>
    </row>
    <row r="506" spans="1:5" ht="13" x14ac:dyDescent="0.15">
      <c r="A506" s="46"/>
      <c r="B506" s="130"/>
      <c r="C506" s="9"/>
      <c r="D506" s="131"/>
      <c r="E506" s="131"/>
    </row>
    <row r="507" spans="1:5" ht="13" x14ac:dyDescent="0.15">
      <c r="A507" s="46"/>
      <c r="B507" s="130"/>
      <c r="C507" s="9"/>
      <c r="D507" s="131"/>
      <c r="E507" s="131"/>
    </row>
    <row r="508" spans="1:5" ht="13" x14ac:dyDescent="0.15">
      <c r="A508" s="11"/>
      <c r="B508" s="8"/>
      <c r="C508" s="9"/>
      <c r="D508" s="9"/>
      <c r="E508" s="9"/>
    </row>
    <row r="509" spans="1:5" ht="13" x14ac:dyDescent="0.15">
      <c r="A509" s="128"/>
      <c r="B509" s="8"/>
      <c r="C509" s="9"/>
      <c r="D509" s="9"/>
      <c r="E509" s="9"/>
    </row>
    <row r="510" spans="1:5" ht="13" x14ac:dyDescent="0.15">
      <c r="A510" s="46"/>
      <c r="B510" s="8"/>
      <c r="C510" s="9"/>
      <c r="D510" s="9"/>
      <c r="E510" s="9"/>
    </row>
    <row r="511" spans="1:5" ht="13" x14ac:dyDescent="0.15">
      <c r="A511" s="46"/>
      <c r="B511" s="8"/>
      <c r="C511" s="9"/>
      <c r="D511" s="9"/>
      <c r="E511" s="9"/>
    </row>
    <row r="512" spans="1:5" ht="13" x14ac:dyDescent="0.15">
      <c r="A512" s="46"/>
      <c r="B512" s="8"/>
      <c r="C512" s="9"/>
      <c r="D512" s="9"/>
      <c r="E512" s="9"/>
    </row>
    <row r="513" spans="1:5" ht="13" x14ac:dyDescent="0.15">
      <c r="A513" s="46"/>
      <c r="B513" s="8"/>
      <c r="C513" s="9"/>
      <c r="D513" s="9"/>
      <c r="E513" s="9"/>
    </row>
    <row r="514" spans="1:5" ht="13" x14ac:dyDescent="0.15">
      <c r="A514" s="46"/>
      <c r="B514" s="8"/>
      <c r="C514" s="9"/>
      <c r="D514" s="9"/>
      <c r="E514" s="9"/>
    </row>
    <row r="515" spans="1:5" ht="13" x14ac:dyDescent="0.15">
      <c r="A515" s="46"/>
      <c r="B515" s="8"/>
      <c r="C515" s="9"/>
      <c r="D515" s="9"/>
      <c r="E515" s="9"/>
    </row>
    <row r="516" spans="1:5" ht="13" x14ac:dyDescent="0.15">
      <c r="A516" s="46"/>
      <c r="B516" s="8"/>
      <c r="C516" s="9"/>
      <c r="D516" s="9"/>
      <c r="E516" s="9"/>
    </row>
    <row r="517" spans="1:5" ht="13" x14ac:dyDescent="0.15">
      <c r="A517" s="11"/>
      <c r="B517" s="8"/>
      <c r="C517" s="9"/>
      <c r="D517" s="9"/>
      <c r="E517" s="9"/>
    </row>
    <row r="518" spans="1:5" ht="13" x14ac:dyDescent="0.15">
      <c r="A518" s="103"/>
      <c r="B518" s="8"/>
      <c r="C518" s="9"/>
      <c r="D518" s="9"/>
      <c r="E518" s="9"/>
    </row>
    <row r="519" spans="1:5" ht="13" x14ac:dyDescent="0.15">
      <c r="A519" s="103"/>
      <c r="B519" s="8"/>
      <c r="C519" s="9"/>
      <c r="D519" s="9"/>
      <c r="E519" s="9"/>
    </row>
    <row r="520" spans="1:5" ht="13" x14ac:dyDescent="0.15">
      <c r="A520" s="103"/>
      <c r="B520" s="8"/>
      <c r="C520" s="9"/>
      <c r="D520" s="9"/>
      <c r="E520" s="9"/>
    </row>
    <row r="521" spans="1:5" ht="13" x14ac:dyDescent="0.15">
      <c r="A521" s="7"/>
      <c r="B521" s="5"/>
      <c r="C521" s="5"/>
      <c r="D521" s="5"/>
      <c r="E521" s="5"/>
    </row>
    <row r="522" spans="1:5" ht="13" x14ac:dyDescent="0.15">
      <c r="A522" s="13"/>
      <c r="B522" s="5"/>
    </row>
    <row r="523" spans="1:5" ht="13" x14ac:dyDescent="0.15">
      <c r="A523" s="13"/>
      <c r="B523" s="5"/>
      <c r="C523" s="55"/>
      <c r="D523" s="55"/>
      <c r="E523" s="55"/>
    </row>
    <row r="524" spans="1:5" ht="13" collapsed="1" x14ac:dyDescent="0.15">
      <c r="A524" s="13"/>
      <c r="B524" s="5"/>
      <c r="C524" s="14"/>
      <c r="D524" s="14"/>
      <c r="E524" s="55"/>
    </row>
    <row r="525" spans="1:5" ht="13" hidden="1" outlineLevel="1" x14ac:dyDescent="0.15">
      <c r="A525" s="15"/>
      <c r="B525" s="15"/>
      <c r="C525" s="117"/>
      <c r="D525" s="117"/>
      <c r="E525" s="117"/>
    </row>
    <row r="526" spans="1:5" ht="13" x14ac:dyDescent="0.15">
      <c r="A526" s="15"/>
      <c r="B526" s="15"/>
      <c r="C526" s="20"/>
      <c r="D526" s="20"/>
      <c r="E526" s="20"/>
    </row>
    <row r="527" spans="1:5" ht="13" x14ac:dyDescent="0.15">
      <c r="A527" s="21"/>
      <c r="B527" s="15"/>
      <c r="C527" s="7"/>
      <c r="D527" s="7"/>
      <c r="E527" s="7"/>
    </row>
    <row r="528" spans="1:5" ht="13" x14ac:dyDescent="0.15">
      <c r="A528" s="11"/>
      <c r="B528" s="15"/>
      <c r="C528" s="37"/>
      <c r="D528" s="37"/>
      <c r="E528" s="37"/>
    </row>
    <row r="529" spans="1:5" ht="13" x14ac:dyDescent="0.15">
      <c r="A529" s="11"/>
      <c r="B529" s="15"/>
      <c r="C529" s="37"/>
      <c r="D529" s="37"/>
      <c r="E529" s="37"/>
    </row>
    <row r="530" spans="1:5" ht="13" x14ac:dyDescent="0.15">
      <c r="A530" s="11"/>
      <c r="B530" s="15"/>
      <c r="C530" s="37"/>
      <c r="D530" s="37"/>
      <c r="E530" s="37"/>
    </row>
    <row r="531" spans="1:5" ht="13" x14ac:dyDescent="0.15">
      <c r="A531" s="11"/>
      <c r="B531" s="19"/>
      <c r="C531" s="33"/>
      <c r="D531" s="33"/>
      <c r="E531" s="33"/>
    </row>
    <row r="532" spans="1:5" ht="13" x14ac:dyDescent="0.15">
      <c r="A532" s="11"/>
      <c r="B532" s="15"/>
      <c r="C532" s="118"/>
      <c r="D532" s="118"/>
      <c r="E532" s="118"/>
    </row>
    <row r="533" spans="1:5" ht="13" x14ac:dyDescent="0.15">
      <c r="A533" s="11"/>
      <c r="B533" s="15"/>
      <c r="C533" s="37"/>
      <c r="D533" s="37"/>
      <c r="E533" s="37"/>
    </row>
    <row r="534" spans="1:5" ht="13" x14ac:dyDescent="0.15">
      <c r="A534" s="21"/>
      <c r="B534" s="15"/>
      <c r="C534" s="119"/>
      <c r="D534" s="119"/>
      <c r="E534" s="119"/>
    </row>
    <row r="535" spans="1:5" ht="13" x14ac:dyDescent="0.15">
      <c r="A535" s="11"/>
      <c r="B535" s="5"/>
      <c r="C535" s="120"/>
      <c r="D535" s="120"/>
      <c r="E535" s="120"/>
    </row>
    <row r="536" spans="1:5" ht="13" x14ac:dyDescent="0.15">
      <c r="A536" s="21"/>
      <c r="B536" s="5"/>
      <c r="C536" s="120"/>
      <c r="D536" s="120"/>
      <c r="E536" s="120"/>
    </row>
    <row r="537" spans="1:5" ht="13" x14ac:dyDescent="0.15">
      <c r="A537" s="11"/>
      <c r="B537" s="5"/>
      <c r="C537" s="37"/>
      <c r="D537" s="37"/>
      <c r="E537" s="37"/>
    </row>
    <row r="538" spans="1:5" ht="13" x14ac:dyDescent="0.15">
      <c r="A538" s="11"/>
      <c r="B538" s="5"/>
      <c r="C538" s="37"/>
      <c r="D538" s="37"/>
      <c r="E538" s="37"/>
    </row>
    <row r="539" spans="1:5" ht="13" x14ac:dyDescent="0.15">
      <c r="A539" s="11"/>
      <c r="B539" s="5"/>
      <c r="C539" s="37"/>
      <c r="D539" s="37"/>
      <c r="E539" s="37"/>
    </row>
    <row r="540" spans="1:5" ht="13" x14ac:dyDescent="0.15">
      <c r="A540" s="11"/>
      <c r="B540" s="5"/>
      <c r="C540" s="37"/>
      <c r="D540" s="37"/>
      <c r="E540" s="37"/>
    </row>
    <row r="541" spans="1:5" ht="13" x14ac:dyDescent="0.15">
      <c r="A541" s="11"/>
      <c r="B541" s="5"/>
      <c r="C541" s="118"/>
      <c r="D541" s="118"/>
      <c r="E541" s="118"/>
    </row>
    <row r="542" spans="1:5" ht="13" x14ac:dyDescent="0.15">
      <c r="A542" s="11"/>
      <c r="B542" s="5"/>
      <c r="C542" s="37"/>
      <c r="D542" s="37"/>
      <c r="E542" s="37"/>
    </row>
    <row r="543" spans="1:5" ht="13" x14ac:dyDescent="0.15">
      <c r="A543" s="21"/>
      <c r="B543" s="5"/>
      <c r="C543" s="119"/>
      <c r="D543" s="119"/>
      <c r="E543" s="119"/>
    </row>
    <row r="544" spans="1:5" ht="13" x14ac:dyDescent="0.15">
      <c r="A544" s="11"/>
      <c r="B544" s="121"/>
      <c r="C544" s="9"/>
      <c r="D544" s="9"/>
      <c r="E544" s="9"/>
    </row>
    <row r="545" spans="1:5" ht="13" x14ac:dyDescent="0.15">
      <c r="A545" s="21"/>
      <c r="B545" s="121"/>
      <c r="C545" s="9"/>
      <c r="D545" s="9"/>
      <c r="E545" s="9"/>
    </row>
    <row r="546" spans="1:5" ht="13" x14ac:dyDescent="0.15">
      <c r="A546" s="11"/>
      <c r="B546" s="121"/>
      <c r="C546" s="9"/>
      <c r="D546" s="9"/>
      <c r="E546" s="9"/>
    </row>
    <row r="547" spans="1:5" ht="13" x14ac:dyDescent="0.15">
      <c r="A547" s="11"/>
      <c r="B547" s="5"/>
      <c r="C547" s="9"/>
      <c r="D547" s="9"/>
      <c r="E547" s="9"/>
    </row>
    <row r="548" spans="1:5" ht="13" x14ac:dyDescent="0.15">
      <c r="A548" s="11"/>
      <c r="B548" s="5"/>
      <c r="C548" s="9"/>
      <c r="D548" s="9"/>
      <c r="E548" s="9"/>
    </row>
    <row r="549" spans="1:5" ht="13" x14ac:dyDescent="0.15">
      <c r="A549" s="11"/>
      <c r="B549" s="5"/>
      <c r="C549" s="9"/>
      <c r="D549" s="9"/>
      <c r="E549" s="9"/>
    </row>
    <row r="550" spans="1:5" ht="13" x14ac:dyDescent="0.15">
      <c r="A550" s="11"/>
      <c r="B550" s="5"/>
      <c r="C550" s="9"/>
      <c r="D550" s="9"/>
      <c r="E550" s="9"/>
    </row>
    <row r="551" spans="1:5" ht="13" x14ac:dyDescent="0.15">
      <c r="A551" s="11"/>
      <c r="B551" s="5"/>
      <c r="C551" s="9"/>
      <c r="D551" s="9"/>
      <c r="E551" s="9"/>
    </row>
    <row r="552" spans="1:5" ht="13" x14ac:dyDescent="0.15">
      <c r="A552" s="21"/>
      <c r="B552" s="5"/>
      <c r="C552" s="9"/>
      <c r="D552" s="9"/>
      <c r="E552" s="9"/>
    </row>
    <row r="553" spans="1:5" ht="13" x14ac:dyDescent="0.15">
      <c r="A553" s="11"/>
      <c r="B553" s="8"/>
      <c r="C553" s="9"/>
      <c r="D553" s="9"/>
      <c r="E553" s="9"/>
    </row>
    <row r="554" spans="1:5" ht="13" x14ac:dyDescent="0.15">
      <c r="A554" s="46"/>
      <c r="B554" s="8"/>
      <c r="C554" s="9"/>
      <c r="D554" s="9"/>
      <c r="E554" s="9"/>
    </row>
    <row r="555" spans="1:5" ht="13" x14ac:dyDescent="0.15">
      <c r="A555" s="46"/>
      <c r="B555" s="5"/>
      <c r="C555" s="9"/>
      <c r="D555" s="9"/>
      <c r="E555" s="9"/>
    </row>
    <row r="556" spans="1:5" ht="13" x14ac:dyDescent="0.15">
      <c r="A556" s="128"/>
      <c r="B556" s="96"/>
      <c r="C556" s="9"/>
      <c r="D556" s="9"/>
      <c r="E556" s="9"/>
    </row>
    <row r="557" spans="1:5" ht="13" x14ac:dyDescent="0.15">
      <c r="A557" s="46"/>
      <c r="B557" s="130"/>
      <c r="C557" s="9"/>
      <c r="D557" s="131"/>
      <c r="E557" s="131"/>
    </row>
    <row r="558" spans="1:5" ht="13" x14ac:dyDescent="0.15">
      <c r="A558" s="46"/>
      <c r="B558" s="130"/>
      <c r="C558" s="9"/>
      <c r="D558" s="131"/>
      <c r="E558" s="131"/>
    </row>
    <row r="559" spans="1:5" ht="13" x14ac:dyDescent="0.15">
      <c r="A559" s="46"/>
      <c r="B559" s="130"/>
      <c r="C559" s="9"/>
      <c r="D559" s="131"/>
      <c r="E559" s="131"/>
    </row>
    <row r="560" spans="1:5" ht="13" x14ac:dyDescent="0.15">
      <c r="A560" s="46"/>
      <c r="B560" s="130"/>
      <c r="C560" s="9"/>
      <c r="D560" s="131"/>
      <c r="E560" s="131"/>
    </row>
    <row r="561" spans="1:5" ht="13" x14ac:dyDescent="0.15">
      <c r="A561" s="46"/>
      <c r="B561" s="130"/>
      <c r="C561" s="9"/>
      <c r="D561" s="131"/>
      <c r="E561" s="131"/>
    </row>
    <row r="562" spans="1:5" ht="13" x14ac:dyDescent="0.15">
      <c r="A562" s="46"/>
      <c r="B562" s="130"/>
      <c r="C562" s="9"/>
      <c r="D562" s="131"/>
      <c r="E562" s="131"/>
    </row>
    <row r="563" spans="1:5" ht="13" x14ac:dyDescent="0.15">
      <c r="A563" s="46"/>
      <c r="B563" s="130"/>
      <c r="C563" s="9"/>
      <c r="D563" s="131"/>
      <c r="E563" s="131"/>
    </row>
    <row r="564" spans="1:5" ht="13" x14ac:dyDescent="0.15">
      <c r="A564" s="46"/>
      <c r="B564" s="130"/>
      <c r="C564" s="9"/>
      <c r="D564" s="131"/>
      <c r="E564" s="131"/>
    </row>
    <row r="565" spans="1:5" ht="13" x14ac:dyDescent="0.15">
      <c r="A565" s="128"/>
      <c r="B565" s="130"/>
      <c r="C565" s="9"/>
      <c r="D565" s="131"/>
      <c r="E565" s="131"/>
    </row>
    <row r="566" spans="1:5" ht="13" x14ac:dyDescent="0.15">
      <c r="A566" s="46"/>
      <c r="B566" s="130"/>
      <c r="C566" s="9"/>
      <c r="D566" s="131"/>
      <c r="E566" s="131"/>
    </row>
    <row r="567" spans="1:5" ht="13" x14ac:dyDescent="0.15">
      <c r="A567" s="46"/>
      <c r="B567" s="130"/>
      <c r="C567" s="9"/>
      <c r="D567" s="131"/>
      <c r="E567" s="131"/>
    </row>
    <row r="568" spans="1:5" ht="13" x14ac:dyDescent="0.15">
      <c r="A568" s="46"/>
      <c r="B568" s="130"/>
      <c r="C568" s="9"/>
      <c r="D568" s="131"/>
      <c r="E568" s="131"/>
    </row>
    <row r="569" spans="1:5" ht="13" x14ac:dyDescent="0.15">
      <c r="A569" s="46"/>
      <c r="B569" s="130"/>
      <c r="C569" s="9"/>
      <c r="D569" s="131"/>
      <c r="E569" s="131"/>
    </row>
    <row r="570" spans="1:5" ht="13" x14ac:dyDescent="0.15">
      <c r="A570" s="46"/>
      <c r="B570" s="130"/>
      <c r="C570" s="9"/>
      <c r="D570" s="131"/>
      <c r="E570" s="131"/>
    </row>
    <row r="571" spans="1:5" ht="13" x14ac:dyDescent="0.15">
      <c r="A571" s="46"/>
      <c r="B571" s="130"/>
      <c r="C571" s="9"/>
      <c r="D571" s="131"/>
      <c r="E571" s="131"/>
    </row>
    <row r="572" spans="1:5" ht="13" x14ac:dyDescent="0.15">
      <c r="A572" s="46"/>
      <c r="B572" s="130"/>
      <c r="C572" s="9"/>
      <c r="D572" s="131"/>
      <c r="E572" s="131"/>
    </row>
    <row r="573" spans="1:5" ht="13" x14ac:dyDescent="0.15">
      <c r="A573" s="11"/>
      <c r="B573" s="8"/>
      <c r="C573" s="9"/>
      <c r="D573" s="9"/>
      <c r="E573" s="9"/>
    </row>
    <row r="574" spans="1:5" ht="13" x14ac:dyDescent="0.15">
      <c r="A574" s="128"/>
      <c r="B574" s="8"/>
      <c r="C574" s="9"/>
      <c r="D574" s="9"/>
      <c r="E574" s="9"/>
    </row>
    <row r="575" spans="1:5" ht="13" x14ac:dyDescent="0.15">
      <c r="A575" s="46"/>
      <c r="B575" s="8"/>
      <c r="C575" s="9"/>
      <c r="D575" s="9"/>
      <c r="E575" s="9"/>
    </row>
    <row r="576" spans="1:5" ht="13" x14ac:dyDescent="0.15">
      <c r="A576" s="46"/>
      <c r="B576" s="8"/>
      <c r="C576" s="9"/>
      <c r="D576" s="9"/>
      <c r="E576" s="9"/>
    </row>
    <row r="577" spans="1:5" ht="13" x14ac:dyDescent="0.15">
      <c r="A577" s="46"/>
      <c r="B577" s="8"/>
      <c r="C577" s="9"/>
      <c r="D577" s="9"/>
      <c r="E577" s="9"/>
    </row>
    <row r="578" spans="1:5" ht="13" x14ac:dyDescent="0.15">
      <c r="A578" s="46"/>
      <c r="B578" s="8"/>
      <c r="C578" s="9"/>
      <c r="D578" s="9"/>
      <c r="E578" s="9"/>
    </row>
    <row r="579" spans="1:5" ht="13" x14ac:dyDescent="0.15">
      <c r="A579" s="46"/>
      <c r="B579" s="8"/>
      <c r="C579" s="9"/>
      <c r="D579" s="9"/>
      <c r="E579" s="9"/>
    </row>
    <row r="580" spans="1:5" ht="13" x14ac:dyDescent="0.15">
      <c r="A580" s="46"/>
      <c r="B580" s="8"/>
      <c r="C580" s="9"/>
      <c r="D580" s="9"/>
      <c r="E580" s="9"/>
    </row>
    <row r="581" spans="1:5" ht="13" x14ac:dyDescent="0.15">
      <c r="A581" s="46"/>
      <c r="B581" s="8"/>
      <c r="C581" s="9"/>
      <c r="D581" s="9"/>
      <c r="E581" s="9"/>
    </row>
    <row r="582" spans="1:5" ht="13" x14ac:dyDescent="0.15">
      <c r="A582" s="11"/>
      <c r="B582" s="8"/>
      <c r="C582" s="9"/>
      <c r="D582" s="9"/>
      <c r="E582" s="9"/>
    </row>
    <row r="583" spans="1:5" ht="13" x14ac:dyDescent="0.15">
      <c r="A583" s="103"/>
      <c r="B583" s="8"/>
      <c r="C583" s="9"/>
      <c r="D583" s="9"/>
      <c r="E583" s="9"/>
    </row>
    <row r="584" spans="1:5" ht="13" x14ac:dyDescent="0.15">
      <c r="A584" s="103"/>
      <c r="B584" s="8"/>
      <c r="C584" s="9"/>
      <c r="D584" s="9"/>
      <c r="E584" s="9"/>
    </row>
    <row r="585" spans="1:5" ht="13" x14ac:dyDescent="0.15">
      <c r="A585" s="103"/>
      <c r="B585" s="8"/>
      <c r="C585" s="9"/>
      <c r="D585" s="9"/>
      <c r="E585" s="9"/>
    </row>
    <row r="586" spans="1:5" ht="13" x14ac:dyDescent="0.15">
      <c r="A586" s="7"/>
      <c r="B586" s="5"/>
      <c r="C586" s="5"/>
      <c r="D586" s="5"/>
      <c r="E586" s="5"/>
    </row>
    <row r="587" spans="1:5" ht="13" x14ac:dyDescent="0.15">
      <c r="A587" s="13"/>
      <c r="B587" s="5"/>
    </row>
    <row r="588" spans="1:5" ht="13" x14ac:dyDescent="0.15">
      <c r="A588" s="13"/>
      <c r="B588" s="5"/>
      <c r="C588" s="55"/>
      <c r="D588" s="55"/>
      <c r="E588" s="55"/>
    </row>
    <row r="589" spans="1:5" ht="13" collapsed="1" x14ac:dyDescent="0.15">
      <c r="A589" s="13"/>
      <c r="B589" s="5"/>
      <c r="C589" s="14"/>
      <c r="D589" s="14"/>
      <c r="E589" s="55"/>
    </row>
    <row r="590" spans="1:5" ht="13" hidden="1" outlineLevel="1" x14ac:dyDescent="0.15">
      <c r="A590" s="15"/>
      <c r="B590" s="15"/>
      <c r="C590" s="117"/>
      <c r="D590" s="117"/>
      <c r="E590" s="117"/>
    </row>
    <row r="591" spans="1:5" ht="13" x14ac:dyDescent="0.15">
      <c r="A591" s="15"/>
      <c r="B591" s="15"/>
      <c r="C591" s="20"/>
      <c r="D591" s="20"/>
      <c r="E591" s="20"/>
    </row>
    <row r="592" spans="1:5" ht="13" x14ac:dyDescent="0.15">
      <c r="A592" s="21"/>
      <c r="B592" s="15"/>
      <c r="C592" s="7"/>
      <c r="D592" s="7"/>
      <c r="E592" s="7"/>
    </row>
    <row r="593" spans="1:5" ht="13" x14ac:dyDescent="0.15">
      <c r="A593" s="11"/>
      <c r="B593" s="15"/>
      <c r="C593" s="37"/>
      <c r="D593" s="37"/>
      <c r="E593" s="37"/>
    </row>
    <row r="594" spans="1:5" ht="13" x14ac:dyDescent="0.15">
      <c r="A594" s="11"/>
      <c r="B594" s="15"/>
      <c r="C594" s="37"/>
      <c r="D594" s="37"/>
      <c r="E594" s="37"/>
    </row>
    <row r="595" spans="1:5" ht="13" x14ac:dyDescent="0.15">
      <c r="A595" s="11"/>
      <c r="B595" s="15"/>
      <c r="C595" s="37"/>
      <c r="D595" s="37"/>
      <c r="E595" s="37"/>
    </row>
    <row r="596" spans="1:5" ht="13" x14ac:dyDescent="0.15">
      <c r="A596" s="11"/>
      <c r="B596" s="19"/>
      <c r="C596" s="33"/>
      <c r="D596" s="33"/>
      <c r="E596" s="33"/>
    </row>
    <row r="597" spans="1:5" ht="13" x14ac:dyDescent="0.15">
      <c r="A597" s="11"/>
      <c r="B597" s="15"/>
      <c r="C597" s="118"/>
      <c r="D597" s="118"/>
      <c r="E597" s="118"/>
    </row>
    <row r="598" spans="1:5" ht="13" x14ac:dyDescent="0.15">
      <c r="A598" s="11"/>
      <c r="B598" s="15"/>
      <c r="C598" s="37"/>
      <c r="D598" s="37"/>
      <c r="E598" s="37"/>
    </row>
    <row r="599" spans="1:5" ht="13" x14ac:dyDescent="0.15">
      <c r="A599" s="21"/>
      <c r="B599" s="15"/>
      <c r="C599" s="119"/>
      <c r="D599" s="119"/>
      <c r="E599" s="119"/>
    </row>
    <row r="600" spans="1:5" ht="13" x14ac:dyDescent="0.15">
      <c r="A600" s="11"/>
      <c r="B600" s="5"/>
      <c r="C600" s="120"/>
      <c r="D600" s="120"/>
      <c r="E600" s="120"/>
    </row>
    <row r="601" spans="1:5" ht="13" x14ac:dyDescent="0.15">
      <c r="A601" s="21"/>
      <c r="B601" s="5"/>
      <c r="C601" s="120"/>
      <c r="D601" s="120"/>
      <c r="E601" s="120"/>
    </row>
    <row r="602" spans="1:5" ht="13" x14ac:dyDescent="0.15">
      <c r="A602" s="11"/>
      <c r="B602" s="5"/>
      <c r="C602" s="37"/>
      <c r="D602" s="37"/>
      <c r="E602" s="37"/>
    </row>
    <row r="603" spans="1:5" ht="13" x14ac:dyDescent="0.15">
      <c r="A603" s="11"/>
      <c r="B603" s="5"/>
      <c r="C603" s="37"/>
      <c r="D603" s="37"/>
      <c r="E603" s="37"/>
    </row>
    <row r="604" spans="1:5" ht="13" x14ac:dyDescent="0.15">
      <c r="A604" s="11"/>
      <c r="B604" s="5"/>
      <c r="C604" s="37"/>
      <c r="D604" s="37"/>
      <c r="E604" s="37"/>
    </row>
    <row r="605" spans="1:5" ht="13" x14ac:dyDescent="0.15">
      <c r="A605" s="11"/>
      <c r="B605" s="5"/>
      <c r="C605" s="37"/>
      <c r="D605" s="37"/>
      <c r="E605" s="37"/>
    </row>
    <row r="606" spans="1:5" ht="13" x14ac:dyDescent="0.15">
      <c r="A606" s="11"/>
      <c r="B606" s="5"/>
      <c r="C606" s="118"/>
      <c r="D606" s="118"/>
      <c r="E606" s="118"/>
    </row>
    <row r="607" spans="1:5" ht="13" x14ac:dyDescent="0.15">
      <c r="A607" s="11"/>
      <c r="B607" s="5"/>
      <c r="C607" s="37"/>
      <c r="D607" s="37"/>
      <c r="E607" s="37"/>
    </row>
    <row r="608" spans="1:5" ht="13" x14ac:dyDescent="0.15">
      <c r="A608" s="21"/>
      <c r="B608" s="5"/>
      <c r="C608" s="119"/>
      <c r="D608" s="119"/>
      <c r="E608" s="119"/>
    </row>
    <row r="609" spans="1:5" ht="13" x14ac:dyDescent="0.15">
      <c r="A609" s="11"/>
      <c r="B609" s="121"/>
      <c r="C609" s="9"/>
      <c r="D609" s="9"/>
      <c r="E609" s="9"/>
    </row>
    <row r="610" spans="1:5" ht="13" x14ac:dyDescent="0.15">
      <c r="A610" s="21"/>
      <c r="B610" s="121"/>
      <c r="C610" s="9"/>
      <c r="D610" s="9"/>
      <c r="E610" s="9"/>
    </row>
    <row r="611" spans="1:5" ht="13" x14ac:dyDescent="0.15">
      <c r="A611" s="11"/>
      <c r="B611" s="121"/>
      <c r="C611" s="9"/>
      <c r="D611" s="9"/>
      <c r="E611" s="9"/>
    </row>
    <row r="612" spans="1:5" ht="13" x14ac:dyDescent="0.15">
      <c r="A612" s="11"/>
      <c r="B612" s="5"/>
      <c r="C612" s="9"/>
      <c r="D612" s="9"/>
      <c r="E612" s="9"/>
    </row>
    <row r="613" spans="1:5" ht="13" x14ac:dyDescent="0.15">
      <c r="A613" s="11"/>
      <c r="B613" s="5"/>
      <c r="C613" s="9"/>
      <c r="D613" s="9"/>
      <c r="E613" s="9"/>
    </row>
    <row r="614" spans="1:5" ht="13" x14ac:dyDescent="0.15">
      <c r="A614" s="11"/>
      <c r="B614" s="5"/>
      <c r="C614" s="9"/>
      <c r="D614" s="9"/>
      <c r="E614" s="9"/>
    </row>
    <row r="615" spans="1:5" ht="13" x14ac:dyDescent="0.15">
      <c r="A615" s="11"/>
      <c r="B615" s="5"/>
      <c r="C615" s="9"/>
      <c r="D615" s="9"/>
      <c r="E615" s="9"/>
    </row>
    <row r="616" spans="1:5" ht="13" x14ac:dyDescent="0.15">
      <c r="A616" s="11"/>
      <c r="B616" s="5"/>
      <c r="C616" s="9"/>
      <c r="D616" s="9"/>
      <c r="E616" s="9"/>
    </row>
    <row r="617" spans="1:5" ht="13" x14ac:dyDescent="0.15">
      <c r="A617" s="21"/>
      <c r="B617" s="5"/>
      <c r="C617" s="9"/>
      <c r="D617" s="9"/>
      <c r="E617" s="9"/>
    </row>
    <row r="618" spans="1:5" ht="13" x14ac:dyDescent="0.15">
      <c r="A618" s="11"/>
      <c r="B618" s="8"/>
      <c r="C618" s="9"/>
      <c r="D618" s="9"/>
      <c r="E618" s="9"/>
    </row>
    <row r="619" spans="1:5" ht="13" x14ac:dyDescent="0.15">
      <c r="A619" s="46"/>
      <c r="B619" s="8"/>
      <c r="C619" s="9"/>
      <c r="D619" s="9"/>
      <c r="E619" s="9"/>
    </row>
    <row r="620" spans="1:5" ht="13" x14ac:dyDescent="0.15">
      <c r="A620" s="46"/>
      <c r="B620" s="5"/>
      <c r="C620" s="9"/>
      <c r="D620" s="9"/>
      <c r="E620" s="9"/>
    </row>
    <row r="621" spans="1:5" ht="13" x14ac:dyDescent="0.15">
      <c r="A621" s="128"/>
      <c r="B621" s="96"/>
      <c r="C621" s="9"/>
      <c r="D621" s="9"/>
      <c r="E621" s="9"/>
    </row>
    <row r="622" spans="1:5" ht="13" x14ac:dyDescent="0.15">
      <c r="A622" s="46"/>
      <c r="B622" s="130"/>
      <c r="C622" s="9"/>
      <c r="D622" s="131"/>
      <c r="E622" s="131"/>
    </row>
    <row r="623" spans="1:5" ht="13" x14ac:dyDescent="0.15">
      <c r="A623" s="46"/>
      <c r="B623" s="130"/>
      <c r="C623" s="9"/>
      <c r="D623" s="131"/>
      <c r="E623" s="131"/>
    </row>
    <row r="624" spans="1:5" ht="13" x14ac:dyDescent="0.15">
      <c r="A624" s="46"/>
      <c r="B624" s="130"/>
      <c r="C624" s="9"/>
      <c r="D624" s="131"/>
      <c r="E624" s="131"/>
    </row>
    <row r="625" spans="1:5" ht="13" x14ac:dyDescent="0.15">
      <c r="A625" s="46"/>
      <c r="B625" s="130"/>
      <c r="C625" s="9"/>
      <c r="D625" s="131"/>
      <c r="E625" s="131"/>
    </row>
    <row r="626" spans="1:5" ht="13" x14ac:dyDescent="0.15">
      <c r="A626" s="46"/>
      <c r="B626" s="130"/>
      <c r="C626" s="9"/>
      <c r="D626" s="131"/>
      <c r="E626" s="131"/>
    </row>
    <row r="627" spans="1:5" ht="13" x14ac:dyDescent="0.15">
      <c r="A627" s="46"/>
      <c r="B627" s="130"/>
      <c r="C627" s="9"/>
      <c r="D627" s="131"/>
      <c r="E627" s="131"/>
    </row>
    <row r="628" spans="1:5" ht="13" x14ac:dyDescent="0.15">
      <c r="A628" s="46"/>
      <c r="B628" s="130"/>
      <c r="C628" s="9"/>
      <c r="D628" s="131"/>
      <c r="E628" s="131"/>
    </row>
    <row r="629" spans="1:5" ht="13" x14ac:dyDescent="0.15">
      <c r="A629" s="46"/>
      <c r="B629" s="130"/>
      <c r="C629" s="9"/>
      <c r="D629" s="131"/>
      <c r="E629" s="131"/>
    </row>
    <row r="630" spans="1:5" ht="13" x14ac:dyDescent="0.15">
      <c r="A630" s="128"/>
      <c r="B630" s="130"/>
      <c r="C630" s="9"/>
      <c r="D630" s="131"/>
      <c r="E630" s="131"/>
    </row>
    <row r="631" spans="1:5" ht="13" x14ac:dyDescent="0.15">
      <c r="A631" s="46"/>
      <c r="B631" s="130"/>
      <c r="C631" s="9"/>
      <c r="D631" s="131"/>
      <c r="E631" s="131"/>
    </row>
    <row r="632" spans="1:5" ht="13" x14ac:dyDescent="0.15">
      <c r="A632" s="46"/>
      <c r="B632" s="130"/>
      <c r="C632" s="9"/>
      <c r="D632" s="131"/>
      <c r="E632" s="131"/>
    </row>
    <row r="633" spans="1:5" ht="13" x14ac:dyDescent="0.15">
      <c r="A633" s="46"/>
      <c r="B633" s="130"/>
      <c r="C633" s="9"/>
      <c r="D633" s="131"/>
      <c r="E633" s="131"/>
    </row>
    <row r="634" spans="1:5" ht="13" x14ac:dyDescent="0.15">
      <c r="A634" s="46"/>
      <c r="B634" s="130"/>
      <c r="C634" s="9"/>
      <c r="D634" s="131"/>
      <c r="E634" s="131"/>
    </row>
    <row r="635" spans="1:5" ht="13" x14ac:dyDescent="0.15">
      <c r="A635" s="46"/>
      <c r="B635" s="130"/>
      <c r="C635" s="9"/>
      <c r="D635" s="131"/>
      <c r="E635" s="131"/>
    </row>
    <row r="636" spans="1:5" ht="13" x14ac:dyDescent="0.15">
      <c r="A636" s="46"/>
      <c r="B636" s="130"/>
      <c r="C636" s="9"/>
      <c r="D636" s="131"/>
      <c r="E636" s="131"/>
    </row>
    <row r="637" spans="1:5" ht="13" x14ac:dyDescent="0.15">
      <c r="A637" s="46"/>
      <c r="B637" s="130"/>
      <c r="C637" s="9"/>
      <c r="D637" s="131"/>
      <c r="E637" s="131"/>
    </row>
    <row r="638" spans="1:5" ht="13" x14ac:dyDescent="0.15">
      <c r="A638" s="11"/>
      <c r="B638" s="8"/>
      <c r="C638" s="9"/>
      <c r="D638" s="9"/>
      <c r="E638" s="9"/>
    </row>
    <row r="639" spans="1:5" ht="13" x14ac:dyDescent="0.15">
      <c r="A639" s="128"/>
      <c r="B639" s="8"/>
      <c r="C639" s="9"/>
      <c r="D639" s="9"/>
      <c r="E639" s="9"/>
    </row>
    <row r="640" spans="1:5" ht="13" x14ac:dyDescent="0.15">
      <c r="A640" s="46"/>
      <c r="B640" s="8"/>
      <c r="C640" s="9"/>
      <c r="D640" s="9"/>
      <c r="E640" s="9"/>
    </row>
    <row r="641" spans="1:5" ht="13" x14ac:dyDescent="0.15">
      <c r="A641" s="46"/>
      <c r="B641" s="8"/>
      <c r="C641" s="9"/>
      <c r="D641" s="9"/>
      <c r="E641" s="9"/>
    </row>
    <row r="642" spans="1:5" ht="13" x14ac:dyDescent="0.15">
      <c r="A642" s="46"/>
      <c r="B642" s="8"/>
      <c r="C642" s="9"/>
      <c r="D642" s="9"/>
      <c r="E642" s="9"/>
    </row>
    <row r="643" spans="1:5" ht="13" x14ac:dyDescent="0.15">
      <c r="A643" s="46"/>
      <c r="B643" s="8"/>
      <c r="C643" s="9"/>
      <c r="D643" s="9"/>
      <c r="E643" s="9"/>
    </row>
    <row r="644" spans="1:5" ht="13" x14ac:dyDescent="0.15">
      <c r="A644" s="46"/>
      <c r="B644" s="8"/>
      <c r="C644" s="9"/>
      <c r="D644" s="9"/>
      <c r="E644" s="9"/>
    </row>
    <row r="645" spans="1:5" ht="13" x14ac:dyDescent="0.15">
      <c r="A645" s="46"/>
      <c r="B645" s="8"/>
      <c r="C645" s="9"/>
      <c r="D645" s="9"/>
      <c r="E645" s="9"/>
    </row>
    <row r="646" spans="1:5" ht="13" x14ac:dyDescent="0.15">
      <c r="A646" s="46"/>
      <c r="B646" s="8"/>
      <c r="C646" s="9"/>
      <c r="D646" s="9"/>
      <c r="E646" s="9"/>
    </row>
    <row r="647" spans="1:5" ht="13" x14ac:dyDescent="0.15">
      <c r="A647" s="11"/>
      <c r="B647" s="8"/>
      <c r="C647" s="9"/>
      <c r="D647" s="9"/>
      <c r="E647" s="9"/>
    </row>
    <row r="648" spans="1:5" ht="13" x14ac:dyDescent="0.15">
      <c r="A648" s="103"/>
      <c r="B648" s="8"/>
      <c r="C648" s="9"/>
      <c r="D648" s="9"/>
      <c r="E648" s="9"/>
    </row>
    <row r="649" spans="1:5" ht="13" x14ac:dyDescent="0.15">
      <c r="A649" s="103"/>
      <c r="B649" s="8"/>
      <c r="C649" s="9"/>
      <c r="D649" s="9"/>
      <c r="E649" s="9"/>
    </row>
    <row r="650" spans="1:5" ht="13" x14ac:dyDescent="0.15">
      <c r="A650" s="103"/>
      <c r="B650" s="8"/>
      <c r="C650" s="9"/>
      <c r="D650" s="9"/>
      <c r="E650" s="9"/>
    </row>
    <row r="651" spans="1:5" ht="13" x14ac:dyDescent="0.15">
      <c r="A651" s="7"/>
      <c r="B651" s="5"/>
      <c r="C651" s="5"/>
      <c r="D651" s="5"/>
      <c r="E651" s="5"/>
    </row>
    <row r="652" spans="1:5" ht="13" x14ac:dyDescent="0.15">
      <c r="A652" s="13"/>
      <c r="B652" s="5"/>
    </row>
    <row r="653" spans="1:5" ht="13" x14ac:dyDescent="0.15">
      <c r="A653" s="13"/>
      <c r="B653" s="5"/>
      <c r="C653" s="55"/>
      <c r="D653" s="55"/>
      <c r="E653" s="55"/>
    </row>
    <row r="654" spans="1:5" ht="13" collapsed="1" x14ac:dyDescent="0.15">
      <c r="A654" s="13"/>
      <c r="B654" s="5"/>
      <c r="C654" s="14"/>
      <c r="D654" s="14"/>
      <c r="E654" s="55"/>
    </row>
    <row r="655" spans="1:5" ht="13" hidden="1" outlineLevel="1" x14ac:dyDescent="0.15">
      <c r="A655" s="15"/>
      <c r="B655" s="15"/>
      <c r="C655" s="117"/>
      <c r="D655" s="117"/>
      <c r="E655" s="117"/>
    </row>
    <row r="656" spans="1:5" ht="13" x14ac:dyDescent="0.15">
      <c r="A656" s="15"/>
      <c r="B656" s="15"/>
      <c r="C656" s="20"/>
      <c r="D656" s="20"/>
      <c r="E656" s="20"/>
    </row>
    <row r="657" spans="1:5" ht="13" x14ac:dyDescent="0.15">
      <c r="A657" s="21"/>
      <c r="B657" s="15"/>
      <c r="C657" s="7"/>
      <c r="D657" s="7"/>
      <c r="E657" s="7"/>
    </row>
    <row r="658" spans="1:5" ht="13" x14ac:dyDescent="0.15">
      <c r="A658" s="11"/>
      <c r="B658" s="15"/>
      <c r="C658" s="37"/>
      <c r="D658" s="37"/>
      <c r="E658" s="37"/>
    </row>
    <row r="659" spans="1:5" ht="13" x14ac:dyDescent="0.15">
      <c r="A659" s="11"/>
      <c r="B659" s="15"/>
      <c r="C659" s="37"/>
      <c r="D659" s="37"/>
      <c r="E659" s="37"/>
    </row>
    <row r="660" spans="1:5" ht="13" x14ac:dyDescent="0.15">
      <c r="A660" s="11"/>
      <c r="B660" s="15"/>
      <c r="C660" s="37"/>
      <c r="D660" s="37"/>
      <c r="E660" s="37"/>
    </row>
    <row r="661" spans="1:5" ht="13" x14ac:dyDescent="0.15">
      <c r="A661" s="11"/>
      <c r="B661" s="19"/>
      <c r="C661" s="33"/>
      <c r="D661" s="33"/>
      <c r="E661" s="33"/>
    </row>
    <row r="662" spans="1:5" ht="13" x14ac:dyDescent="0.15">
      <c r="A662" s="11"/>
      <c r="B662" s="15"/>
      <c r="C662" s="118"/>
      <c r="D662" s="118"/>
      <c r="E662" s="118"/>
    </row>
    <row r="663" spans="1:5" ht="13" x14ac:dyDescent="0.15">
      <c r="A663" s="11"/>
      <c r="B663" s="15"/>
      <c r="C663" s="37"/>
      <c r="D663" s="37"/>
      <c r="E663" s="37"/>
    </row>
    <row r="664" spans="1:5" ht="13" x14ac:dyDescent="0.15">
      <c r="A664" s="21"/>
      <c r="B664" s="15"/>
      <c r="C664" s="119"/>
      <c r="D664" s="119"/>
      <c r="E664" s="119"/>
    </row>
    <row r="665" spans="1:5" ht="13" x14ac:dyDescent="0.15">
      <c r="A665" s="11"/>
      <c r="B665" s="5"/>
      <c r="C665" s="120"/>
      <c r="D665" s="120"/>
      <c r="E665" s="120"/>
    </row>
    <row r="666" spans="1:5" ht="13" x14ac:dyDescent="0.15">
      <c r="A666" s="21"/>
      <c r="B666" s="5"/>
      <c r="C666" s="120"/>
      <c r="D666" s="120"/>
      <c r="E666" s="120"/>
    </row>
    <row r="667" spans="1:5" ht="13" x14ac:dyDescent="0.15">
      <c r="A667" s="11"/>
      <c r="B667" s="5"/>
      <c r="C667" s="37"/>
      <c r="D667" s="37"/>
      <c r="E667" s="37"/>
    </row>
    <row r="668" spans="1:5" ht="13" x14ac:dyDescent="0.15">
      <c r="A668" s="11"/>
      <c r="B668" s="5"/>
      <c r="C668" s="37"/>
      <c r="D668" s="37"/>
      <c r="E668" s="37"/>
    </row>
    <row r="669" spans="1:5" ht="13" x14ac:dyDescent="0.15">
      <c r="A669" s="11"/>
      <c r="B669" s="5"/>
      <c r="C669" s="37"/>
      <c r="D669" s="37"/>
      <c r="E669" s="37"/>
    </row>
    <row r="670" spans="1:5" ht="13" x14ac:dyDescent="0.15">
      <c r="A670" s="11"/>
      <c r="B670" s="5"/>
      <c r="C670" s="37"/>
      <c r="D670" s="37"/>
      <c r="E670" s="37"/>
    </row>
    <row r="671" spans="1:5" ht="13" x14ac:dyDescent="0.15">
      <c r="A671" s="11"/>
      <c r="B671" s="5"/>
      <c r="C671" s="118"/>
      <c r="D671" s="118"/>
      <c r="E671" s="118"/>
    </row>
    <row r="672" spans="1:5" ht="13" x14ac:dyDescent="0.15">
      <c r="A672" s="11"/>
      <c r="B672" s="5"/>
      <c r="C672" s="37"/>
      <c r="D672" s="37"/>
      <c r="E672" s="37"/>
    </row>
    <row r="673" spans="1:5" ht="13" x14ac:dyDescent="0.15">
      <c r="A673" s="21"/>
      <c r="B673" s="5"/>
      <c r="C673" s="119"/>
      <c r="D673" s="119"/>
      <c r="E673" s="119"/>
    </row>
    <row r="674" spans="1:5" ht="13" x14ac:dyDescent="0.15">
      <c r="A674" s="11"/>
      <c r="B674" s="121"/>
      <c r="C674" s="9"/>
      <c r="D674" s="9"/>
      <c r="E674" s="9"/>
    </row>
    <row r="675" spans="1:5" ht="13" x14ac:dyDescent="0.15">
      <c r="A675" s="21"/>
      <c r="B675" s="121"/>
      <c r="C675" s="9"/>
      <c r="D675" s="9"/>
      <c r="E675" s="9"/>
    </row>
    <row r="676" spans="1:5" ht="13" x14ac:dyDescent="0.15">
      <c r="A676" s="11"/>
      <c r="B676" s="121"/>
      <c r="C676" s="9"/>
      <c r="D676" s="9"/>
      <c r="E676" s="9"/>
    </row>
    <row r="677" spans="1:5" ht="13" x14ac:dyDescent="0.15">
      <c r="A677" s="11"/>
      <c r="B677" s="5"/>
      <c r="C677" s="9"/>
      <c r="D677" s="9"/>
      <c r="E677" s="9"/>
    </row>
    <row r="678" spans="1:5" ht="13" x14ac:dyDescent="0.15">
      <c r="A678" s="11"/>
      <c r="B678" s="5"/>
      <c r="C678" s="9"/>
      <c r="D678" s="9"/>
      <c r="E678" s="9"/>
    </row>
    <row r="679" spans="1:5" ht="13" x14ac:dyDescent="0.15">
      <c r="A679" s="11"/>
      <c r="B679" s="5"/>
      <c r="C679" s="9"/>
      <c r="D679" s="9"/>
      <c r="E679" s="9"/>
    </row>
    <row r="680" spans="1:5" ht="13" x14ac:dyDescent="0.15">
      <c r="A680" s="11"/>
      <c r="B680" s="5"/>
      <c r="C680" s="9"/>
      <c r="D680" s="9"/>
      <c r="E680" s="9"/>
    </row>
    <row r="681" spans="1:5" ht="13" x14ac:dyDescent="0.15">
      <c r="A681" s="11"/>
      <c r="B681" s="5"/>
      <c r="C681" s="9"/>
      <c r="D681" s="9"/>
      <c r="E681" s="9"/>
    </row>
    <row r="682" spans="1:5" ht="13" x14ac:dyDescent="0.15">
      <c r="A682" s="21"/>
      <c r="B682" s="5"/>
      <c r="C682" s="9"/>
      <c r="D682" s="9"/>
      <c r="E682" s="9"/>
    </row>
    <row r="683" spans="1:5" ht="13" x14ac:dyDescent="0.15">
      <c r="A683" s="11"/>
      <c r="B683" s="8"/>
      <c r="C683" s="9"/>
      <c r="D683" s="9"/>
      <c r="E683" s="9"/>
    </row>
    <row r="684" spans="1:5" ht="13" x14ac:dyDescent="0.15">
      <c r="A684" s="46"/>
      <c r="B684" s="8"/>
      <c r="C684" s="9"/>
      <c r="D684" s="9"/>
      <c r="E684" s="9"/>
    </row>
    <row r="685" spans="1:5" ht="13" x14ac:dyDescent="0.15">
      <c r="A685" s="46"/>
      <c r="B685" s="5"/>
      <c r="C685" s="9"/>
      <c r="D685" s="9"/>
      <c r="E685" s="9"/>
    </row>
    <row r="686" spans="1:5" ht="13" x14ac:dyDescent="0.15">
      <c r="A686" s="128"/>
      <c r="B686" s="96"/>
      <c r="C686" s="9"/>
      <c r="D686" s="9"/>
      <c r="E686" s="9"/>
    </row>
    <row r="687" spans="1:5" ht="13" x14ac:dyDescent="0.15">
      <c r="A687" s="46"/>
      <c r="B687" s="130"/>
      <c r="C687" s="9"/>
      <c r="D687" s="131"/>
      <c r="E687" s="131"/>
    </row>
    <row r="688" spans="1:5" ht="13" x14ac:dyDescent="0.15">
      <c r="A688" s="46"/>
      <c r="B688" s="130"/>
      <c r="C688" s="9"/>
      <c r="D688" s="131"/>
      <c r="E688" s="131"/>
    </row>
    <row r="689" spans="1:5" ht="13" x14ac:dyDescent="0.15">
      <c r="A689" s="46"/>
      <c r="B689" s="130"/>
      <c r="C689" s="9"/>
      <c r="D689" s="131"/>
      <c r="E689" s="131"/>
    </row>
    <row r="690" spans="1:5" ht="13" x14ac:dyDescent="0.15">
      <c r="A690" s="46"/>
      <c r="B690" s="130"/>
      <c r="C690" s="9"/>
      <c r="D690" s="131"/>
      <c r="E690" s="131"/>
    </row>
    <row r="691" spans="1:5" ht="13" x14ac:dyDescent="0.15">
      <c r="A691" s="46"/>
      <c r="B691" s="130"/>
      <c r="C691" s="9"/>
      <c r="D691" s="131"/>
      <c r="E691" s="131"/>
    </row>
    <row r="692" spans="1:5" ht="13" x14ac:dyDescent="0.15">
      <c r="A692" s="46"/>
      <c r="B692" s="130"/>
      <c r="C692" s="9"/>
      <c r="D692" s="131"/>
      <c r="E692" s="131"/>
    </row>
    <row r="693" spans="1:5" ht="13" x14ac:dyDescent="0.15">
      <c r="A693" s="46"/>
      <c r="B693" s="130"/>
      <c r="C693" s="9"/>
      <c r="D693" s="131"/>
      <c r="E693" s="131"/>
    </row>
    <row r="694" spans="1:5" ht="13" x14ac:dyDescent="0.15">
      <c r="A694" s="46"/>
      <c r="B694" s="130"/>
      <c r="C694" s="9"/>
      <c r="D694" s="131"/>
      <c r="E694" s="131"/>
    </row>
    <row r="695" spans="1:5" ht="13" x14ac:dyDescent="0.15">
      <c r="A695" s="128"/>
      <c r="B695" s="130"/>
      <c r="C695" s="9"/>
      <c r="D695" s="131"/>
      <c r="E695" s="131"/>
    </row>
    <row r="696" spans="1:5" ht="13" x14ac:dyDescent="0.15">
      <c r="A696" s="46"/>
      <c r="B696" s="130"/>
      <c r="C696" s="9"/>
      <c r="D696" s="131"/>
      <c r="E696" s="131"/>
    </row>
    <row r="697" spans="1:5" ht="13" x14ac:dyDescent="0.15">
      <c r="A697" s="46"/>
      <c r="B697" s="130"/>
      <c r="C697" s="9"/>
      <c r="D697" s="131"/>
      <c r="E697" s="131"/>
    </row>
    <row r="698" spans="1:5" ht="13" x14ac:dyDescent="0.15">
      <c r="A698" s="46"/>
      <c r="B698" s="130"/>
      <c r="C698" s="9"/>
      <c r="D698" s="131"/>
      <c r="E698" s="131"/>
    </row>
    <row r="699" spans="1:5" ht="13" x14ac:dyDescent="0.15">
      <c r="A699" s="46"/>
      <c r="B699" s="130"/>
      <c r="C699" s="9"/>
      <c r="D699" s="131"/>
      <c r="E699" s="131"/>
    </row>
    <row r="700" spans="1:5" ht="13" x14ac:dyDescent="0.15">
      <c r="A700" s="46"/>
      <c r="B700" s="130"/>
      <c r="C700" s="9"/>
      <c r="D700" s="131"/>
      <c r="E700" s="131"/>
    </row>
    <row r="701" spans="1:5" ht="13" x14ac:dyDescent="0.15">
      <c r="A701" s="46"/>
      <c r="B701" s="130"/>
      <c r="C701" s="9"/>
      <c r="D701" s="131"/>
      <c r="E701" s="131"/>
    </row>
    <row r="702" spans="1:5" ht="13" x14ac:dyDescent="0.15">
      <c r="A702" s="46"/>
      <c r="B702" s="130"/>
      <c r="C702" s="9"/>
      <c r="D702" s="131"/>
      <c r="E702" s="131"/>
    </row>
    <row r="703" spans="1:5" ht="13" x14ac:dyDescent="0.15">
      <c r="A703" s="11"/>
      <c r="B703" s="8"/>
      <c r="C703" s="9"/>
      <c r="D703" s="9"/>
      <c r="E703" s="9"/>
    </row>
    <row r="704" spans="1:5" ht="13" x14ac:dyDescent="0.15">
      <c r="A704" s="128"/>
      <c r="B704" s="8"/>
      <c r="C704" s="9"/>
      <c r="D704" s="9"/>
      <c r="E704" s="9"/>
    </row>
    <row r="705" spans="1:5" ht="13" x14ac:dyDescent="0.15">
      <c r="A705" s="46"/>
      <c r="B705" s="8"/>
      <c r="C705" s="9"/>
      <c r="D705" s="9"/>
      <c r="E705" s="9"/>
    </row>
    <row r="706" spans="1:5" ht="13" x14ac:dyDescent="0.15">
      <c r="A706" s="46"/>
      <c r="B706" s="8"/>
      <c r="C706" s="9"/>
      <c r="D706" s="9"/>
      <c r="E706" s="9"/>
    </row>
    <row r="707" spans="1:5" ht="13" x14ac:dyDescent="0.15">
      <c r="A707" s="46"/>
      <c r="B707" s="8"/>
      <c r="C707" s="9"/>
      <c r="D707" s="9"/>
      <c r="E707" s="9"/>
    </row>
    <row r="708" spans="1:5" ht="13" x14ac:dyDescent="0.15">
      <c r="A708" s="46"/>
      <c r="B708" s="8"/>
      <c r="C708" s="9"/>
      <c r="D708" s="9"/>
      <c r="E708" s="9"/>
    </row>
    <row r="709" spans="1:5" ht="13" x14ac:dyDescent="0.15">
      <c r="A709" s="46"/>
      <c r="B709" s="8"/>
      <c r="C709" s="9"/>
      <c r="D709" s="9"/>
      <c r="E709" s="9"/>
    </row>
    <row r="710" spans="1:5" ht="13" x14ac:dyDescent="0.15">
      <c r="A710" s="46"/>
      <c r="B710" s="8"/>
      <c r="C710" s="9"/>
      <c r="D710" s="9"/>
      <c r="E710" s="9"/>
    </row>
    <row r="711" spans="1:5" ht="13" x14ac:dyDescent="0.15">
      <c r="A711" s="46"/>
      <c r="B711" s="8"/>
      <c r="C711" s="9"/>
      <c r="D711" s="9"/>
      <c r="E711" s="9"/>
    </row>
    <row r="712" spans="1:5" ht="13" x14ac:dyDescent="0.15">
      <c r="A712" s="11"/>
      <c r="B712" s="8"/>
      <c r="C712" s="9"/>
      <c r="D712" s="9"/>
      <c r="E712" s="9"/>
    </row>
    <row r="713" spans="1:5" ht="13" x14ac:dyDescent="0.15">
      <c r="A713" s="103"/>
      <c r="B713" s="8"/>
      <c r="C713" s="9"/>
      <c r="D713" s="9"/>
      <c r="E713" s="9"/>
    </row>
    <row r="714" spans="1:5" ht="13" x14ac:dyDescent="0.15">
      <c r="A714" s="103"/>
      <c r="B714" s="8"/>
      <c r="C714" s="9"/>
      <c r="D714" s="9"/>
      <c r="E714" s="9"/>
    </row>
    <row r="715" spans="1:5" ht="13" x14ac:dyDescent="0.15">
      <c r="A715" s="103"/>
      <c r="B715" s="8"/>
      <c r="C715" s="9"/>
      <c r="D715" s="9"/>
      <c r="E715" s="9"/>
    </row>
    <row r="716" spans="1:5" ht="13" x14ac:dyDescent="0.15">
      <c r="A716" s="7"/>
      <c r="B716" s="5"/>
      <c r="C716" s="5"/>
      <c r="D716" s="5"/>
      <c r="E716" s="5"/>
    </row>
    <row r="717" spans="1:5" ht="13" x14ac:dyDescent="0.15">
      <c r="A717" s="13"/>
      <c r="B717" s="5"/>
    </row>
    <row r="718" spans="1:5" ht="13" x14ac:dyDescent="0.15">
      <c r="A718" s="13"/>
      <c r="B718" s="5"/>
      <c r="C718" s="55"/>
      <c r="D718" s="55"/>
      <c r="E718" s="55"/>
    </row>
    <row r="719" spans="1:5" ht="13" collapsed="1" x14ac:dyDescent="0.15">
      <c r="A719" s="13"/>
      <c r="B719" s="5"/>
      <c r="C719" s="14"/>
      <c r="D719" s="14"/>
      <c r="E719" s="55"/>
    </row>
    <row r="720" spans="1:5" ht="13" hidden="1" outlineLevel="1" x14ac:dyDescent="0.15">
      <c r="A720" s="15"/>
      <c r="B720" s="15"/>
      <c r="C720" s="117"/>
      <c r="D720" s="117"/>
      <c r="E720" s="117"/>
    </row>
    <row r="721" spans="1:5" ht="13" x14ac:dyDescent="0.15">
      <c r="A721" s="15"/>
      <c r="B721" s="15"/>
      <c r="C721" s="20"/>
      <c r="D721" s="20"/>
      <c r="E721" s="20"/>
    </row>
    <row r="722" spans="1:5" ht="13" x14ac:dyDescent="0.15">
      <c r="A722" s="21"/>
      <c r="B722" s="15"/>
      <c r="C722" s="7"/>
      <c r="D722" s="7"/>
      <c r="E722" s="7"/>
    </row>
    <row r="723" spans="1:5" ht="13" x14ac:dyDescent="0.15">
      <c r="A723" s="11"/>
      <c r="B723" s="15"/>
      <c r="C723" s="37"/>
      <c r="D723" s="37"/>
      <c r="E723" s="37"/>
    </row>
    <row r="724" spans="1:5" ht="13" x14ac:dyDescent="0.15">
      <c r="A724" s="11"/>
      <c r="B724" s="15"/>
      <c r="C724" s="37"/>
      <c r="D724" s="37"/>
      <c r="E724" s="37"/>
    </row>
    <row r="725" spans="1:5" ht="13" x14ac:dyDescent="0.15">
      <c r="A725" s="11"/>
      <c r="B725" s="15"/>
      <c r="C725" s="37"/>
      <c r="D725" s="37"/>
      <c r="E725" s="37"/>
    </row>
    <row r="726" spans="1:5" ht="13" x14ac:dyDescent="0.15">
      <c r="A726" s="11"/>
      <c r="B726" s="19"/>
      <c r="C726" s="33"/>
      <c r="D726" s="33"/>
      <c r="E726" s="33"/>
    </row>
    <row r="727" spans="1:5" ht="13" x14ac:dyDescent="0.15">
      <c r="A727" s="11"/>
      <c r="B727" s="15"/>
      <c r="C727" s="118"/>
      <c r="D727" s="118"/>
      <c r="E727" s="118"/>
    </row>
    <row r="728" spans="1:5" ht="13" x14ac:dyDescent="0.15">
      <c r="A728" s="11"/>
      <c r="B728" s="15"/>
      <c r="C728" s="37"/>
      <c r="D728" s="37"/>
      <c r="E728" s="37"/>
    </row>
    <row r="729" spans="1:5" ht="13" x14ac:dyDescent="0.15">
      <c r="A729" s="21"/>
      <c r="B729" s="15"/>
      <c r="C729" s="119"/>
      <c r="D729" s="119"/>
      <c r="E729" s="119"/>
    </row>
    <row r="730" spans="1:5" ht="13" x14ac:dyDescent="0.15">
      <c r="A730" s="11"/>
      <c r="B730" s="5"/>
      <c r="C730" s="120"/>
      <c r="D730" s="120"/>
      <c r="E730" s="120"/>
    </row>
    <row r="731" spans="1:5" ht="13" x14ac:dyDescent="0.15">
      <c r="A731" s="21"/>
      <c r="B731" s="5"/>
      <c r="C731" s="120"/>
      <c r="D731" s="120"/>
      <c r="E731" s="120"/>
    </row>
    <row r="732" spans="1:5" ht="13" x14ac:dyDescent="0.15">
      <c r="A732" s="11"/>
      <c r="B732" s="5"/>
      <c r="C732" s="37"/>
      <c r="D732" s="37"/>
      <c r="E732" s="37"/>
    </row>
    <row r="733" spans="1:5" ht="13" x14ac:dyDescent="0.15">
      <c r="A733" s="11"/>
      <c r="B733" s="5"/>
      <c r="C733" s="37"/>
      <c r="D733" s="37"/>
      <c r="E733" s="37"/>
    </row>
    <row r="734" spans="1:5" ht="13" x14ac:dyDescent="0.15">
      <c r="A734" s="11"/>
      <c r="B734" s="5"/>
      <c r="C734" s="37"/>
      <c r="D734" s="37"/>
      <c r="E734" s="37"/>
    </row>
    <row r="735" spans="1:5" ht="13" x14ac:dyDescent="0.15">
      <c r="A735" s="11"/>
      <c r="B735" s="5"/>
      <c r="C735" s="37"/>
      <c r="D735" s="37"/>
      <c r="E735" s="37"/>
    </row>
    <row r="736" spans="1:5" ht="13" x14ac:dyDescent="0.15">
      <c r="A736" s="11"/>
      <c r="B736" s="5"/>
      <c r="C736" s="118"/>
      <c r="D736" s="118"/>
      <c r="E736" s="118"/>
    </row>
    <row r="737" spans="1:5" ht="13" x14ac:dyDescent="0.15">
      <c r="A737" s="11"/>
      <c r="B737" s="5"/>
      <c r="C737" s="37"/>
      <c r="D737" s="37"/>
      <c r="E737" s="37"/>
    </row>
    <row r="738" spans="1:5" ht="13" x14ac:dyDescent="0.15">
      <c r="A738" s="21"/>
      <c r="B738" s="5"/>
      <c r="C738" s="119"/>
      <c r="D738" s="119"/>
      <c r="E738" s="119"/>
    </row>
    <row r="739" spans="1:5" ht="13" x14ac:dyDescent="0.15">
      <c r="A739" s="11"/>
      <c r="B739" s="121"/>
      <c r="C739" s="9"/>
      <c r="D739" s="9"/>
      <c r="E739" s="9"/>
    </row>
    <row r="740" spans="1:5" ht="13" x14ac:dyDescent="0.15">
      <c r="A740" s="21"/>
      <c r="B740" s="121"/>
      <c r="C740" s="9"/>
      <c r="D740" s="9"/>
      <c r="E740" s="9"/>
    </row>
    <row r="741" spans="1:5" ht="13" x14ac:dyDescent="0.15">
      <c r="A741" s="11"/>
      <c r="B741" s="121"/>
      <c r="C741" s="9"/>
      <c r="D741" s="9"/>
      <c r="E741" s="9"/>
    </row>
    <row r="742" spans="1:5" ht="13" x14ac:dyDescent="0.15">
      <c r="A742" s="11"/>
      <c r="B742" s="5"/>
      <c r="C742" s="9"/>
      <c r="D742" s="9"/>
      <c r="E742" s="9"/>
    </row>
    <row r="743" spans="1:5" ht="13" x14ac:dyDescent="0.15">
      <c r="A743" s="11"/>
      <c r="B743" s="5"/>
      <c r="C743" s="9"/>
      <c r="D743" s="9"/>
      <c r="E743" s="9"/>
    </row>
    <row r="744" spans="1:5" ht="13" x14ac:dyDescent="0.15">
      <c r="A744" s="11"/>
      <c r="B744" s="5"/>
      <c r="C744" s="9"/>
      <c r="D744" s="9"/>
      <c r="E744" s="9"/>
    </row>
    <row r="745" spans="1:5" ht="13" x14ac:dyDescent="0.15">
      <c r="A745" s="11"/>
      <c r="B745" s="5"/>
      <c r="C745" s="9"/>
      <c r="D745" s="9"/>
      <c r="E745" s="9"/>
    </row>
    <row r="746" spans="1:5" ht="13" x14ac:dyDescent="0.15">
      <c r="A746" s="11"/>
      <c r="B746" s="5"/>
      <c r="C746" s="9"/>
      <c r="D746" s="9"/>
      <c r="E746" s="9"/>
    </row>
    <row r="747" spans="1:5" ht="13" x14ac:dyDescent="0.15">
      <c r="A747" s="21"/>
      <c r="B747" s="5"/>
      <c r="C747" s="9"/>
      <c r="D747" s="9"/>
      <c r="E747" s="9"/>
    </row>
    <row r="748" spans="1:5" ht="13" x14ac:dyDescent="0.15">
      <c r="A748" s="11"/>
      <c r="B748" s="8"/>
      <c r="C748" s="9"/>
      <c r="D748" s="9"/>
      <c r="E748" s="9"/>
    </row>
    <row r="749" spans="1:5" ht="13" x14ac:dyDescent="0.15">
      <c r="A749" s="46"/>
      <c r="B749" s="8"/>
      <c r="C749" s="9"/>
      <c r="D749" s="9"/>
      <c r="E749" s="9"/>
    </row>
    <row r="750" spans="1:5" ht="13" x14ac:dyDescent="0.15">
      <c r="A750" s="46"/>
      <c r="B750" s="5"/>
      <c r="C750" s="9"/>
      <c r="D750" s="9"/>
      <c r="E750" s="9"/>
    </row>
    <row r="751" spans="1:5" ht="13" x14ac:dyDescent="0.15">
      <c r="A751" s="128"/>
      <c r="B751" s="96"/>
      <c r="C751" s="9"/>
      <c r="D751" s="9"/>
      <c r="E751" s="9"/>
    </row>
    <row r="752" spans="1:5" ht="13" x14ac:dyDescent="0.15">
      <c r="A752" s="46"/>
      <c r="B752" s="130"/>
      <c r="C752" s="9"/>
      <c r="D752" s="131"/>
      <c r="E752" s="131"/>
    </row>
    <row r="753" spans="1:5" ht="13" x14ac:dyDescent="0.15">
      <c r="A753" s="46"/>
      <c r="B753" s="130"/>
      <c r="C753" s="9"/>
      <c r="D753" s="131"/>
      <c r="E753" s="131"/>
    </row>
    <row r="754" spans="1:5" ht="13" x14ac:dyDescent="0.15">
      <c r="A754" s="46"/>
      <c r="B754" s="130"/>
      <c r="C754" s="9"/>
      <c r="D754" s="131"/>
      <c r="E754" s="131"/>
    </row>
    <row r="755" spans="1:5" ht="13" x14ac:dyDescent="0.15">
      <c r="A755" s="46"/>
      <c r="B755" s="130"/>
      <c r="C755" s="9"/>
      <c r="D755" s="131"/>
      <c r="E755" s="131"/>
    </row>
    <row r="756" spans="1:5" ht="13" x14ac:dyDescent="0.15">
      <c r="A756" s="46"/>
      <c r="B756" s="130"/>
      <c r="C756" s="9"/>
      <c r="D756" s="131"/>
      <c r="E756" s="131"/>
    </row>
    <row r="757" spans="1:5" ht="13" x14ac:dyDescent="0.15">
      <c r="A757" s="46"/>
      <c r="B757" s="130"/>
      <c r="C757" s="9"/>
      <c r="D757" s="131"/>
      <c r="E757" s="131"/>
    </row>
    <row r="758" spans="1:5" ht="13" x14ac:dyDescent="0.15">
      <c r="A758" s="46"/>
      <c r="B758" s="130"/>
      <c r="C758" s="9"/>
      <c r="D758" s="131"/>
      <c r="E758" s="131"/>
    </row>
    <row r="759" spans="1:5" ht="13" x14ac:dyDescent="0.15">
      <c r="A759" s="46"/>
      <c r="B759" s="130"/>
      <c r="C759" s="9"/>
      <c r="D759" s="131"/>
      <c r="E759" s="131"/>
    </row>
    <row r="760" spans="1:5" ht="13" x14ac:dyDescent="0.15">
      <c r="A760" s="128"/>
      <c r="B760" s="130"/>
      <c r="C760" s="9"/>
      <c r="D760" s="131"/>
      <c r="E760" s="131"/>
    </row>
    <row r="761" spans="1:5" ht="13" x14ac:dyDescent="0.15">
      <c r="A761" s="46"/>
      <c r="B761" s="130"/>
      <c r="C761" s="9"/>
      <c r="D761" s="131"/>
      <c r="E761" s="131"/>
    </row>
    <row r="762" spans="1:5" ht="13" x14ac:dyDescent="0.15">
      <c r="A762" s="46"/>
      <c r="B762" s="130"/>
      <c r="C762" s="9"/>
      <c r="D762" s="131"/>
      <c r="E762" s="131"/>
    </row>
    <row r="763" spans="1:5" ht="13" x14ac:dyDescent="0.15">
      <c r="A763" s="46"/>
      <c r="B763" s="130"/>
      <c r="C763" s="9"/>
      <c r="D763" s="131"/>
      <c r="E763" s="131"/>
    </row>
    <row r="764" spans="1:5" ht="13" x14ac:dyDescent="0.15">
      <c r="A764" s="46"/>
      <c r="B764" s="130"/>
      <c r="C764" s="9"/>
      <c r="D764" s="131"/>
      <c r="E764" s="131"/>
    </row>
    <row r="765" spans="1:5" ht="13" x14ac:dyDescent="0.15">
      <c r="A765" s="46"/>
      <c r="B765" s="130"/>
      <c r="C765" s="9"/>
      <c r="D765" s="131"/>
      <c r="E765" s="131"/>
    </row>
    <row r="766" spans="1:5" ht="13" x14ac:dyDescent="0.15">
      <c r="A766" s="46"/>
      <c r="B766" s="130"/>
      <c r="C766" s="9"/>
      <c r="D766" s="131"/>
      <c r="E766" s="131"/>
    </row>
    <row r="767" spans="1:5" ht="13" x14ac:dyDescent="0.15">
      <c r="A767" s="46"/>
      <c r="B767" s="130"/>
      <c r="C767" s="9"/>
      <c r="D767" s="131"/>
      <c r="E767" s="131"/>
    </row>
    <row r="768" spans="1:5" ht="13" x14ac:dyDescent="0.15">
      <c r="A768" s="11"/>
      <c r="B768" s="8"/>
      <c r="C768" s="9"/>
      <c r="D768" s="9"/>
      <c r="E768" s="9"/>
    </row>
    <row r="769" spans="1:5" ht="13" x14ac:dyDescent="0.15">
      <c r="A769" s="128"/>
      <c r="B769" s="8"/>
      <c r="C769" s="9"/>
      <c r="D769" s="9"/>
      <c r="E769" s="9"/>
    </row>
    <row r="770" spans="1:5" ht="13" x14ac:dyDescent="0.15">
      <c r="A770" s="46"/>
      <c r="B770" s="8"/>
      <c r="C770" s="9"/>
      <c r="D770" s="9"/>
      <c r="E770" s="9"/>
    </row>
    <row r="771" spans="1:5" ht="13" x14ac:dyDescent="0.15">
      <c r="A771" s="46"/>
      <c r="B771" s="8"/>
      <c r="C771" s="9"/>
      <c r="D771" s="9"/>
      <c r="E771" s="9"/>
    </row>
    <row r="772" spans="1:5" ht="13" x14ac:dyDescent="0.15">
      <c r="A772" s="46"/>
      <c r="B772" s="8"/>
      <c r="C772" s="9"/>
      <c r="D772" s="9"/>
      <c r="E772" s="9"/>
    </row>
    <row r="773" spans="1:5" ht="13" x14ac:dyDescent="0.15">
      <c r="A773" s="46"/>
      <c r="B773" s="8"/>
      <c r="C773" s="9"/>
      <c r="D773" s="9"/>
      <c r="E773" s="9"/>
    </row>
    <row r="774" spans="1:5" ht="13" x14ac:dyDescent="0.15">
      <c r="A774" s="46"/>
      <c r="B774" s="8"/>
      <c r="C774" s="9"/>
      <c r="D774" s="9"/>
      <c r="E774" s="9"/>
    </row>
    <row r="775" spans="1:5" ht="13" x14ac:dyDescent="0.15">
      <c r="A775" s="46"/>
      <c r="B775" s="8"/>
      <c r="C775" s="9"/>
      <c r="D775" s="9"/>
      <c r="E775" s="9"/>
    </row>
    <row r="776" spans="1:5" ht="13" x14ac:dyDescent="0.15">
      <c r="A776" s="46"/>
      <c r="B776" s="8"/>
      <c r="C776" s="9"/>
      <c r="D776" s="9"/>
      <c r="E776" s="9"/>
    </row>
    <row r="777" spans="1:5" ht="13" x14ac:dyDescent="0.15">
      <c r="A777" s="11"/>
      <c r="B777" s="8"/>
      <c r="C777" s="9"/>
      <c r="D777" s="9"/>
      <c r="E777" s="9"/>
    </row>
    <row r="778" spans="1:5" ht="13" x14ac:dyDescent="0.15">
      <c r="A778" s="103"/>
      <c r="B778" s="8"/>
      <c r="C778" s="9"/>
      <c r="D778" s="9"/>
      <c r="E778" s="9"/>
    </row>
    <row r="779" spans="1:5" ht="13" x14ac:dyDescent="0.15">
      <c r="A779" s="103"/>
      <c r="B779" s="8"/>
      <c r="C779" s="9"/>
      <c r="D779" s="9"/>
      <c r="E779" s="9"/>
    </row>
    <row r="780" spans="1:5" ht="13" x14ac:dyDescent="0.15">
      <c r="A780" s="103"/>
      <c r="B780" s="8"/>
      <c r="C780" s="9"/>
      <c r="D780" s="9"/>
      <c r="E780" s="9"/>
    </row>
    <row r="781" spans="1:5" ht="13" x14ac:dyDescent="0.15">
      <c r="A781" s="7"/>
      <c r="B781" s="5"/>
      <c r="C781" s="5"/>
      <c r="D781" s="5"/>
      <c r="E781" s="5"/>
    </row>
    <row r="782" spans="1:5" ht="13" x14ac:dyDescent="0.15">
      <c r="A782" s="13"/>
      <c r="B782" s="5"/>
    </row>
    <row r="783" spans="1:5" ht="13" x14ac:dyDescent="0.15">
      <c r="A783" s="13"/>
      <c r="B783" s="5"/>
      <c r="C783" s="55"/>
      <c r="D783" s="55"/>
      <c r="E783" s="55"/>
    </row>
    <row r="784" spans="1:5" ht="13" collapsed="1" x14ac:dyDescent="0.15">
      <c r="A784" s="13"/>
      <c r="B784" s="5"/>
      <c r="C784" s="14"/>
      <c r="D784" s="14"/>
      <c r="E784" s="55"/>
    </row>
    <row r="785" spans="1:5" ht="13" hidden="1" outlineLevel="1" x14ac:dyDescent="0.15">
      <c r="A785" s="15"/>
      <c r="B785" s="15"/>
      <c r="C785" s="117"/>
      <c r="D785" s="117"/>
      <c r="E785" s="117"/>
    </row>
    <row r="786" spans="1:5" ht="13" x14ac:dyDescent="0.15">
      <c r="A786" s="15"/>
      <c r="B786" s="15"/>
      <c r="C786" s="20"/>
      <c r="D786" s="20"/>
      <c r="E786" s="20"/>
    </row>
    <row r="787" spans="1:5" ht="13" x14ac:dyDescent="0.15">
      <c r="A787" s="21"/>
      <c r="B787" s="15"/>
      <c r="C787" s="7"/>
      <c r="D787" s="7"/>
      <c r="E787" s="7"/>
    </row>
    <row r="788" spans="1:5" ht="13" x14ac:dyDescent="0.15">
      <c r="A788" s="11"/>
      <c r="B788" s="15"/>
      <c r="C788" s="37"/>
      <c r="D788" s="37"/>
      <c r="E788" s="37"/>
    </row>
    <row r="789" spans="1:5" ht="13" x14ac:dyDescent="0.15">
      <c r="A789" s="11"/>
      <c r="B789" s="15"/>
      <c r="C789" s="37"/>
      <c r="D789" s="37"/>
      <c r="E789" s="37"/>
    </row>
    <row r="790" spans="1:5" ht="13" x14ac:dyDescent="0.15">
      <c r="A790" s="11"/>
      <c r="B790" s="15"/>
      <c r="C790" s="37"/>
      <c r="D790" s="37"/>
      <c r="E790" s="37"/>
    </row>
    <row r="791" spans="1:5" ht="13" x14ac:dyDescent="0.15">
      <c r="A791" s="11"/>
      <c r="B791" s="19"/>
      <c r="C791" s="33"/>
      <c r="D791" s="33"/>
      <c r="E791" s="33"/>
    </row>
    <row r="792" spans="1:5" ht="13" x14ac:dyDescent="0.15">
      <c r="A792" s="11"/>
      <c r="B792" s="15"/>
      <c r="C792" s="118"/>
      <c r="D792" s="118"/>
      <c r="E792" s="118"/>
    </row>
    <row r="793" spans="1:5" ht="13" x14ac:dyDescent="0.15">
      <c r="A793" s="11"/>
      <c r="B793" s="15"/>
      <c r="C793" s="37"/>
      <c r="D793" s="37"/>
      <c r="E793" s="37"/>
    </row>
    <row r="794" spans="1:5" ht="13" x14ac:dyDescent="0.15">
      <c r="A794" s="21"/>
      <c r="B794" s="15"/>
      <c r="C794" s="119"/>
      <c r="D794" s="119"/>
      <c r="E794" s="119"/>
    </row>
    <row r="795" spans="1:5" ht="13" x14ac:dyDescent="0.15">
      <c r="A795" s="11"/>
      <c r="B795" s="5"/>
      <c r="C795" s="120"/>
      <c r="D795" s="120"/>
      <c r="E795" s="120"/>
    </row>
    <row r="796" spans="1:5" ht="13" x14ac:dyDescent="0.15">
      <c r="A796" s="21"/>
      <c r="B796" s="5"/>
      <c r="C796" s="120"/>
      <c r="D796" s="120"/>
      <c r="E796" s="120"/>
    </row>
    <row r="797" spans="1:5" ht="13" x14ac:dyDescent="0.15">
      <c r="A797" s="11"/>
      <c r="B797" s="5"/>
      <c r="C797" s="37"/>
      <c r="D797" s="37"/>
      <c r="E797" s="37"/>
    </row>
    <row r="798" spans="1:5" ht="13" x14ac:dyDescent="0.15">
      <c r="A798" s="11"/>
      <c r="B798" s="5"/>
      <c r="C798" s="37"/>
      <c r="D798" s="37"/>
      <c r="E798" s="37"/>
    </row>
    <row r="799" spans="1:5" ht="13" x14ac:dyDescent="0.15">
      <c r="A799" s="11"/>
      <c r="B799" s="5"/>
      <c r="C799" s="37"/>
      <c r="D799" s="37"/>
      <c r="E799" s="37"/>
    </row>
    <row r="800" spans="1:5" ht="13" x14ac:dyDescent="0.15">
      <c r="A800" s="11"/>
      <c r="B800" s="5"/>
      <c r="C800" s="37"/>
      <c r="D800" s="37"/>
      <c r="E800" s="37"/>
    </row>
    <row r="801" spans="1:5" ht="13" x14ac:dyDescent="0.15">
      <c r="A801" s="11"/>
      <c r="B801" s="5"/>
      <c r="C801" s="118"/>
      <c r="D801" s="118"/>
      <c r="E801" s="118"/>
    </row>
    <row r="802" spans="1:5" ht="13" x14ac:dyDescent="0.15">
      <c r="A802" s="11"/>
      <c r="B802" s="5"/>
      <c r="C802" s="37"/>
      <c r="D802" s="37"/>
      <c r="E802" s="37"/>
    </row>
    <row r="803" spans="1:5" ht="13" x14ac:dyDescent="0.15">
      <c r="A803" s="21"/>
      <c r="B803" s="5"/>
      <c r="C803" s="119"/>
      <c r="D803" s="119"/>
      <c r="E803" s="119"/>
    </row>
    <row r="804" spans="1:5" ht="13" x14ac:dyDescent="0.15">
      <c r="A804" s="11"/>
      <c r="B804" s="121"/>
      <c r="C804" s="9"/>
      <c r="D804" s="9"/>
      <c r="E804" s="9"/>
    </row>
    <row r="805" spans="1:5" ht="13" x14ac:dyDescent="0.15">
      <c r="A805" s="21"/>
      <c r="B805" s="121"/>
      <c r="C805" s="9"/>
      <c r="D805" s="9"/>
      <c r="E805" s="9"/>
    </row>
    <row r="806" spans="1:5" ht="13" x14ac:dyDescent="0.15">
      <c r="A806" s="11"/>
      <c r="B806" s="121"/>
      <c r="C806" s="9"/>
      <c r="D806" s="9"/>
      <c r="E806" s="9"/>
    </row>
    <row r="807" spans="1:5" ht="13" x14ac:dyDescent="0.15">
      <c r="A807" s="11"/>
      <c r="B807" s="5"/>
      <c r="C807" s="9"/>
      <c r="D807" s="9"/>
      <c r="E807" s="9"/>
    </row>
    <row r="808" spans="1:5" ht="13" x14ac:dyDescent="0.15">
      <c r="A808" s="11"/>
      <c r="B808" s="5"/>
      <c r="C808" s="9"/>
      <c r="D808" s="9"/>
      <c r="E808" s="9"/>
    </row>
    <row r="809" spans="1:5" ht="13" x14ac:dyDescent="0.15">
      <c r="A809" s="11"/>
      <c r="B809" s="5"/>
      <c r="C809" s="9"/>
      <c r="D809" s="9"/>
      <c r="E809" s="9"/>
    </row>
    <row r="810" spans="1:5" ht="13" x14ac:dyDescent="0.15">
      <c r="A810" s="11"/>
      <c r="B810" s="5"/>
      <c r="C810" s="9"/>
      <c r="D810" s="9"/>
      <c r="E810" s="9"/>
    </row>
    <row r="811" spans="1:5" ht="13" x14ac:dyDescent="0.15">
      <c r="A811" s="11"/>
      <c r="B811" s="5"/>
      <c r="C811" s="9"/>
      <c r="D811" s="9"/>
      <c r="E811" s="9"/>
    </row>
    <row r="812" spans="1:5" ht="13" x14ac:dyDescent="0.15">
      <c r="A812" s="21"/>
      <c r="B812" s="5"/>
      <c r="C812" s="9"/>
      <c r="D812" s="9"/>
      <c r="E812" s="9"/>
    </row>
    <row r="813" spans="1:5" ht="13" x14ac:dyDescent="0.15">
      <c r="A813" s="11"/>
      <c r="B813" s="8"/>
      <c r="C813" s="9"/>
      <c r="D813" s="9"/>
      <c r="E813" s="9"/>
    </row>
    <row r="814" spans="1:5" ht="13" x14ac:dyDescent="0.15">
      <c r="A814" s="46"/>
      <c r="B814" s="8"/>
      <c r="C814" s="9"/>
      <c r="D814" s="9"/>
      <c r="E814" s="9"/>
    </row>
    <row r="815" spans="1:5" ht="13" x14ac:dyDescent="0.15">
      <c r="A815" s="46"/>
      <c r="B815" s="5"/>
      <c r="C815" s="9"/>
      <c r="D815" s="9"/>
      <c r="E815" s="9"/>
    </row>
    <row r="816" spans="1:5" ht="13" x14ac:dyDescent="0.15">
      <c r="A816" s="128"/>
      <c r="B816" s="96"/>
      <c r="C816" s="9"/>
      <c r="D816" s="9"/>
      <c r="E816" s="9"/>
    </row>
    <row r="817" spans="1:5" ht="13" x14ac:dyDescent="0.15">
      <c r="A817" s="46"/>
      <c r="B817" s="130"/>
      <c r="C817" s="9"/>
      <c r="D817" s="131"/>
      <c r="E817" s="131"/>
    </row>
    <row r="818" spans="1:5" ht="13" x14ac:dyDescent="0.15">
      <c r="A818" s="46"/>
      <c r="B818" s="130"/>
      <c r="C818" s="9"/>
      <c r="D818" s="131"/>
      <c r="E818" s="131"/>
    </row>
    <row r="819" spans="1:5" ht="13" x14ac:dyDescent="0.15">
      <c r="A819" s="46"/>
      <c r="B819" s="130"/>
      <c r="C819" s="9"/>
      <c r="D819" s="131"/>
      <c r="E819" s="131"/>
    </row>
    <row r="820" spans="1:5" ht="13" x14ac:dyDescent="0.15">
      <c r="A820" s="46"/>
      <c r="B820" s="130"/>
      <c r="C820" s="9"/>
      <c r="D820" s="131"/>
      <c r="E820" s="131"/>
    </row>
    <row r="821" spans="1:5" ht="13" x14ac:dyDescent="0.15">
      <c r="A821" s="46"/>
      <c r="B821" s="130"/>
      <c r="C821" s="9"/>
      <c r="D821" s="131"/>
      <c r="E821" s="131"/>
    </row>
    <row r="822" spans="1:5" ht="13" x14ac:dyDescent="0.15">
      <c r="A822" s="46"/>
      <c r="B822" s="130"/>
      <c r="C822" s="9"/>
      <c r="D822" s="131"/>
      <c r="E822" s="131"/>
    </row>
    <row r="823" spans="1:5" ht="13" x14ac:dyDescent="0.15">
      <c r="A823" s="46"/>
      <c r="B823" s="130"/>
      <c r="C823" s="9"/>
      <c r="D823" s="131"/>
      <c r="E823" s="131"/>
    </row>
    <row r="824" spans="1:5" ht="13" x14ac:dyDescent="0.15">
      <c r="A824" s="46"/>
      <c r="B824" s="130"/>
      <c r="C824" s="9"/>
      <c r="D824" s="131"/>
      <c r="E824" s="131"/>
    </row>
    <row r="825" spans="1:5" ht="13" x14ac:dyDescent="0.15">
      <c r="A825" s="128"/>
      <c r="B825" s="130"/>
      <c r="C825" s="9"/>
      <c r="D825" s="131"/>
      <c r="E825" s="131"/>
    </row>
    <row r="826" spans="1:5" ht="13" x14ac:dyDescent="0.15">
      <c r="A826" s="46"/>
      <c r="B826" s="130"/>
      <c r="C826" s="9"/>
      <c r="D826" s="131"/>
      <c r="E826" s="131"/>
    </row>
    <row r="827" spans="1:5" ht="13" x14ac:dyDescent="0.15">
      <c r="A827" s="46"/>
      <c r="B827" s="130"/>
      <c r="C827" s="9"/>
      <c r="D827" s="131"/>
      <c r="E827" s="131"/>
    </row>
    <row r="828" spans="1:5" ht="13" x14ac:dyDescent="0.15">
      <c r="A828" s="46"/>
      <c r="B828" s="130"/>
      <c r="C828" s="9"/>
      <c r="D828" s="131"/>
      <c r="E828" s="131"/>
    </row>
    <row r="829" spans="1:5" ht="13" x14ac:dyDescent="0.15">
      <c r="A829" s="46"/>
      <c r="B829" s="130"/>
      <c r="C829" s="9"/>
      <c r="D829" s="131"/>
      <c r="E829" s="131"/>
    </row>
    <row r="830" spans="1:5" ht="13" x14ac:dyDescent="0.15">
      <c r="A830" s="46"/>
      <c r="B830" s="130"/>
      <c r="C830" s="9"/>
      <c r="D830" s="131"/>
      <c r="E830" s="131"/>
    </row>
    <row r="831" spans="1:5" ht="13" x14ac:dyDescent="0.15">
      <c r="A831" s="46"/>
      <c r="B831" s="130"/>
      <c r="C831" s="9"/>
      <c r="D831" s="131"/>
      <c r="E831" s="131"/>
    </row>
    <row r="832" spans="1:5" ht="13" x14ac:dyDescent="0.15">
      <c r="A832" s="46"/>
      <c r="B832" s="130"/>
      <c r="C832" s="9"/>
      <c r="D832" s="131"/>
      <c r="E832" s="131"/>
    </row>
    <row r="833" spans="1:5" ht="13" x14ac:dyDescent="0.15">
      <c r="A833" s="11"/>
      <c r="B833" s="8"/>
      <c r="C833" s="9"/>
      <c r="D833" s="9"/>
      <c r="E833" s="9"/>
    </row>
    <row r="834" spans="1:5" ht="13" x14ac:dyDescent="0.15">
      <c r="A834" s="128"/>
      <c r="B834" s="8"/>
      <c r="C834" s="9"/>
      <c r="D834" s="9"/>
      <c r="E834" s="9"/>
    </row>
    <row r="835" spans="1:5" ht="13" x14ac:dyDescent="0.15">
      <c r="A835" s="46"/>
      <c r="B835" s="8"/>
      <c r="C835" s="9"/>
      <c r="D835" s="9"/>
      <c r="E835" s="9"/>
    </row>
    <row r="836" spans="1:5" ht="13" x14ac:dyDescent="0.15">
      <c r="A836" s="46"/>
      <c r="B836" s="8"/>
      <c r="C836" s="9"/>
      <c r="D836" s="9"/>
      <c r="E836" s="9"/>
    </row>
    <row r="837" spans="1:5" ht="13" x14ac:dyDescent="0.15">
      <c r="A837" s="46"/>
      <c r="B837" s="8"/>
      <c r="C837" s="9"/>
      <c r="D837" s="9"/>
      <c r="E837" s="9"/>
    </row>
    <row r="838" spans="1:5" ht="13" x14ac:dyDescent="0.15">
      <c r="A838" s="46"/>
      <c r="B838" s="8"/>
      <c r="C838" s="9"/>
      <c r="D838" s="9"/>
      <c r="E838" s="9"/>
    </row>
    <row r="839" spans="1:5" ht="13" x14ac:dyDescent="0.15">
      <c r="A839" s="46"/>
      <c r="B839" s="8"/>
      <c r="C839" s="9"/>
      <c r="D839" s="9"/>
      <c r="E839" s="9"/>
    </row>
    <row r="840" spans="1:5" ht="13" x14ac:dyDescent="0.15">
      <c r="A840" s="46"/>
      <c r="B840" s="8"/>
      <c r="C840" s="9"/>
      <c r="D840" s="9"/>
      <c r="E840" s="9"/>
    </row>
    <row r="841" spans="1:5" ht="13" x14ac:dyDescent="0.15">
      <c r="A841" s="46"/>
      <c r="B841" s="8"/>
      <c r="C841" s="9"/>
      <c r="D841" s="9"/>
      <c r="E841" s="9"/>
    </row>
    <row r="842" spans="1:5" ht="13" x14ac:dyDescent="0.15">
      <c r="A842" s="11"/>
      <c r="B842" s="8"/>
      <c r="C842" s="9"/>
      <c r="D842" s="9"/>
      <c r="E842" s="9"/>
    </row>
    <row r="843" spans="1:5" ht="13" x14ac:dyDescent="0.15">
      <c r="A843" s="103"/>
      <c r="B843" s="8"/>
      <c r="C843" s="9"/>
      <c r="D843" s="9"/>
      <c r="E843" s="9"/>
    </row>
    <row r="844" spans="1:5" ht="13" x14ac:dyDescent="0.15">
      <c r="A844" s="103"/>
      <c r="B844" s="8"/>
      <c r="C844" s="9"/>
      <c r="D844" s="9"/>
      <c r="E844" s="9"/>
    </row>
    <row r="845" spans="1:5" ht="13" x14ac:dyDescent="0.15">
      <c r="A845" s="103"/>
      <c r="B845" s="8"/>
      <c r="C845" s="9"/>
      <c r="D845" s="9"/>
      <c r="E845" s="9"/>
    </row>
    <row r="846" spans="1:5" ht="13" x14ac:dyDescent="0.15">
      <c r="A846" s="7"/>
      <c r="B846" s="5"/>
      <c r="C846" s="5"/>
      <c r="D846" s="5"/>
      <c r="E846" s="5"/>
    </row>
    <row r="847" spans="1:5" ht="13" x14ac:dyDescent="0.15">
      <c r="A847" s="13"/>
      <c r="B847" s="5"/>
    </row>
    <row r="848" spans="1:5" ht="13" x14ac:dyDescent="0.15">
      <c r="A848" s="13"/>
      <c r="B848" s="5"/>
      <c r="C848" s="55"/>
      <c r="D848" s="55"/>
      <c r="E848" s="55"/>
    </row>
    <row r="849" spans="1:5" ht="13" collapsed="1" x14ac:dyDescent="0.15">
      <c r="A849" s="13"/>
      <c r="B849" s="5"/>
      <c r="C849" s="14"/>
      <c r="D849" s="14"/>
      <c r="E849" s="55"/>
    </row>
    <row r="850" spans="1:5" ht="13" hidden="1" outlineLevel="1" x14ac:dyDescent="0.15">
      <c r="A850" s="15"/>
      <c r="B850" s="15"/>
      <c r="C850" s="117"/>
      <c r="D850" s="117"/>
      <c r="E850" s="117"/>
    </row>
    <row r="851" spans="1:5" ht="13" x14ac:dyDescent="0.15">
      <c r="A851" s="15"/>
      <c r="B851" s="15"/>
      <c r="C851" s="20"/>
      <c r="D851" s="20"/>
      <c r="E851" s="20"/>
    </row>
    <row r="852" spans="1:5" ht="13" x14ac:dyDescent="0.15">
      <c r="A852" s="21"/>
      <c r="B852" s="15"/>
      <c r="C852" s="7"/>
      <c r="D852" s="7"/>
      <c r="E852" s="7"/>
    </row>
    <row r="853" spans="1:5" ht="13" x14ac:dyDescent="0.15">
      <c r="A853" s="11"/>
      <c r="B853" s="15"/>
      <c r="C853" s="37"/>
      <c r="D853" s="37"/>
      <c r="E853" s="37"/>
    </row>
    <row r="854" spans="1:5" ht="13" x14ac:dyDescent="0.15">
      <c r="A854" s="11"/>
      <c r="B854" s="15"/>
      <c r="C854" s="37"/>
      <c r="D854" s="37"/>
      <c r="E854" s="37"/>
    </row>
    <row r="855" spans="1:5" ht="13" x14ac:dyDescent="0.15">
      <c r="A855" s="11"/>
      <c r="B855" s="15"/>
      <c r="C855" s="37"/>
      <c r="D855" s="37"/>
      <c r="E855" s="37"/>
    </row>
    <row r="856" spans="1:5" ht="13" x14ac:dyDescent="0.15">
      <c r="A856" s="11"/>
      <c r="B856" s="19"/>
      <c r="C856" s="33"/>
      <c r="D856" s="33"/>
      <c r="E856" s="33"/>
    </row>
    <row r="857" spans="1:5" ht="13" x14ac:dyDescent="0.15">
      <c r="A857" s="11"/>
      <c r="B857" s="15"/>
      <c r="C857" s="118"/>
      <c r="D857" s="118"/>
      <c r="E857" s="118"/>
    </row>
    <row r="858" spans="1:5" ht="13" x14ac:dyDescent="0.15">
      <c r="A858" s="11"/>
      <c r="B858" s="15"/>
      <c r="C858" s="37"/>
      <c r="D858" s="37"/>
      <c r="E858" s="37"/>
    </row>
    <row r="859" spans="1:5" ht="13" x14ac:dyDescent="0.15">
      <c r="A859" s="21"/>
      <c r="B859" s="15"/>
      <c r="C859" s="119"/>
      <c r="D859" s="119"/>
      <c r="E859" s="119"/>
    </row>
    <row r="860" spans="1:5" ht="13" x14ac:dyDescent="0.15">
      <c r="A860" s="11"/>
      <c r="B860" s="5"/>
      <c r="C860" s="120"/>
      <c r="D860" s="120"/>
      <c r="E860" s="120"/>
    </row>
    <row r="861" spans="1:5" ht="13" x14ac:dyDescent="0.15">
      <c r="A861" s="21"/>
      <c r="B861" s="5"/>
      <c r="C861" s="120"/>
      <c r="D861" s="120"/>
      <c r="E861" s="120"/>
    </row>
    <row r="862" spans="1:5" ht="13" x14ac:dyDescent="0.15">
      <c r="A862" s="11"/>
      <c r="B862" s="5"/>
      <c r="C862" s="37"/>
      <c r="D862" s="37"/>
      <c r="E862" s="37"/>
    </row>
    <row r="863" spans="1:5" ht="13" x14ac:dyDescent="0.15">
      <c r="A863" s="11"/>
      <c r="B863" s="5"/>
      <c r="C863" s="37"/>
      <c r="D863" s="37"/>
      <c r="E863" s="37"/>
    </row>
    <row r="864" spans="1:5" ht="13" x14ac:dyDescent="0.15">
      <c r="A864" s="11"/>
      <c r="B864" s="5"/>
      <c r="C864" s="37"/>
      <c r="D864" s="37"/>
      <c r="E864" s="37"/>
    </row>
    <row r="865" spans="1:5" ht="13" x14ac:dyDescent="0.15">
      <c r="A865" s="11"/>
      <c r="B865" s="5"/>
      <c r="C865" s="37"/>
      <c r="D865" s="37"/>
      <c r="E865" s="37"/>
    </row>
    <row r="866" spans="1:5" ht="13" x14ac:dyDescent="0.15">
      <c r="A866" s="11"/>
      <c r="B866" s="5"/>
      <c r="C866" s="118"/>
      <c r="D866" s="118"/>
      <c r="E866" s="118"/>
    </row>
    <row r="867" spans="1:5" ht="13" x14ac:dyDescent="0.15">
      <c r="A867" s="11"/>
      <c r="B867" s="5"/>
      <c r="C867" s="37"/>
      <c r="D867" s="37"/>
      <c r="E867" s="37"/>
    </row>
    <row r="868" spans="1:5" ht="13" x14ac:dyDescent="0.15">
      <c r="A868" s="21"/>
      <c r="B868" s="5"/>
      <c r="C868" s="119"/>
      <c r="D868" s="119"/>
      <c r="E868" s="119"/>
    </row>
    <row r="869" spans="1:5" ht="13" x14ac:dyDescent="0.15">
      <c r="A869" s="11"/>
      <c r="B869" s="121"/>
      <c r="C869" s="9"/>
      <c r="D869" s="9"/>
      <c r="E869" s="9"/>
    </row>
    <row r="870" spans="1:5" ht="13" x14ac:dyDescent="0.15">
      <c r="A870" s="21"/>
      <c r="B870" s="121"/>
      <c r="C870" s="9"/>
      <c r="D870" s="9"/>
      <c r="E870" s="9"/>
    </row>
    <row r="871" spans="1:5" ht="13" x14ac:dyDescent="0.15">
      <c r="A871" s="11"/>
      <c r="B871" s="121"/>
      <c r="C871" s="9"/>
      <c r="D871" s="9"/>
      <c r="E871" s="9"/>
    </row>
    <row r="872" spans="1:5" ht="13" x14ac:dyDescent="0.15">
      <c r="A872" s="11"/>
      <c r="B872" s="5"/>
      <c r="C872" s="9"/>
      <c r="D872" s="9"/>
      <c r="E872" s="9"/>
    </row>
    <row r="873" spans="1:5" ht="13" x14ac:dyDescent="0.15">
      <c r="A873" s="11"/>
      <c r="B873" s="5"/>
      <c r="C873" s="9"/>
      <c r="D873" s="9"/>
      <c r="E873" s="9"/>
    </row>
    <row r="874" spans="1:5" ht="13" x14ac:dyDescent="0.15">
      <c r="A874" s="11"/>
      <c r="B874" s="5"/>
      <c r="C874" s="9"/>
      <c r="D874" s="9"/>
      <c r="E874" s="9"/>
    </row>
    <row r="875" spans="1:5" ht="13" x14ac:dyDescent="0.15">
      <c r="A875" s="11"/>
      <c r="B875" s="5"/>
      <c r="C875" s="9"/>
      <c r="D875" s="9"/>
      <c r="E875" s="9"/>
    </row>
    <row r="876" spans="1:5" ht="13" x14ac:dyDescent="0.15">
      <c r="A876" s="11"/>
      <c r="B876" s="5"/>
      <c r="C876" s="9"/>
      <c r="D876" s="9"/>
      <c r="E876" s="9"/>
    </row>
    <row r="877" spans="1:5" ht="13" x14ac:dyDescent="0.15">
      <c r="A877" s="21"/>
      <c r="B877" s="5"/>
      <c r="C877" s="9"/>
      <c r="D877" s="9"/>
      <c r="E877" s="9"/>
    </row>
    <row r="878" spans="1:5" ht="13" x14ac:dyDescent="0.15">
      <c r="A878" s="11"/>
      <c r="B878" s="8"/>
      <c r="C878" s="9"/>
      <c r="D878" s="9"/>
      <c r="E878" s="9"/>
    </row>
    <row r="879" spans="1:5" ht="13" x14ac:dyDescent="0.15">
      <c r="A879" s="46"/>
      <c r="B879" s="8"/>
      <c r="C879" s="9"/>
      <c r="D879" s="9"/>
      <c r="E879" s="9"/>
    </row>
    <row r="880" spans="1:5" ht="13" x14ac:dyDescent="0.15">
      <c r="A880" s="46"/>
      <c r="B880" s="5"/>
      <c r="C880" s="9"/>
      <c r="D880" s="9"/>
      <c r="E880" s="9"/>
    </row>
    <row r="881" spans="1:5" ht="13" x14ac:dyDescent="0.15">
      <c r="A881" s="128"/>
      <c r="B881" s="96"/>
      <c r="C881" s="9"/>
      <c r="D881" s="9"/>
      <c r="E881" s="9"/>
    </row>
    <row r="882" spans="1:5" ht="13" x14ac:dyDescent="0.15">
      <c r="A882" s="46"/>
      <c r="B882" s="130"/>
      <c r="C882" s="9"/>
      <c r="D882" s="131"/>
      <c r="E882" s="131"/>
    </row>
    <row r="883" spans="1:5" ht="13" x14ac:dyDescent="0.15">
      <c r="A883" s="46"/>
      <c r="B883" s="130"/>
      <c r="C883" s="9"/>
      <c r="D883" s="131"/>
      <c r="E883" s="131"/>
    </row>
    <row r="884" spans="1:5" ht="13" x14ac:dyDescent="0.15">
      <c r="A884" s="46"/>
      <c r="B884" s="130"/>
      <c r="C884" s="9"/>
      <c r="D884" s="131"/>
      <c r="E884" s="131"/>
    </row>
    <row r="885" spans="1:5" ht="13" x14ac:dyDescent="0.15">
      <c r="A885" s="46"/>
      <c r="B885" s="130"/>
      <c r="C885" s="9"/>
      <c r="D885" s="131"/>
      <c r="E885" s="131"/>
    </row>
    <row r="886" spans="1:5" ht="13" x14ac:dyDescent="0.15">
      <c r="A886" s="46"/>
      <c r="B886" s="130"/>
      <c r="C886" s="9"/>
      <c r="D886" s="131"/>
      <c r="E886" s="131"/>
    </row>
    <row r="887" spans="1:5" ht="13" x14ac:dyDescent="0.15">
      <c r="A887" s="46"/>
      <c r="B887" s="130"/>
      <c r="C887" s="9"/>
      <c r="D887" s="131"/>
      <c r="E887" s="131"/>
    </row>
    <row r="888" spans="1:5" ht="13" x14ac:dyDescent="0.15">
      <c r="A888" s="46"/>
      <c r="B888" s="130"/>
      <c r="C888" s="9"/>
      <c r="D888" s="131"/>
      <c r="E888" s="131"/>
    </row>
    <row r="889" spans="1:5" ht="13" x14ac:dyDescent="0.15">
      <c r="A889" s="46"/>
      <c r="B889" s="130"/>
      <c r="C889" s="9"/>
      <c r="D889" s="131"/>
      <c r="E889" s="131"/>
    </row>
    <row r="890" spans="1:5" ht="13" x14ac:dyDescent="0.15">
      <c r="A890" s="128"/>
      <c r="B890" s="130"/>
      <c r="C890" s="9"/>
      <c r="D890" s="131"/>
      <c r="E890" s="131"/>
    </row>
    <row r="891" spans="1:5" ht="13" x14ac:dyDescent="0.15">
      <c r="A891" s="46"/>
      <c r="B891" s="130"/>
      <c r="C891" s="9"/>
      <c r="D891" s="131"/>
      <c r="E891" s="131"/>
    </row>
    <row r="892" spans="1:5" ht="13" x14ac:dyDescent="0.15">
      <c r="A892" s="46"/>
      <c r="B892" s="130"/>
      <c r="C892" s="9"/>
      <c r="D892" s="131"/>
      <c r="E892" s="131"/>
    </row>
    <row r="893" spans="1:5" ht="13" x14ac:dyDescent="0.15">
      <c r="A893" s="46"/>
      <c r="B893" s="130"/>
      <c r="C893" s="9"/>
      <c r="D893" s="131"/>
      <c r="E893" s="131"/>
    </row>
    <row r="894" spans="1:5" ht="13" x14ac:dyDescent="0.15">
      <c r="A894" s="46"/>
      <c r="B894" s="130"/>
      <c r="C894" s="9"/>
      <c r="D894" s="131"/>
      <c r="E894" s="131"/>
    </row>
    <row r="895" spans="1:5" ht="13" x14ac:dyDescent="0.15">
      <c r="A895" s="46"/>
      <c r="B895" s="130"/>
      <c r="C895" s="9"/>
      <c r="D895" s="131"/>
      <c r="E895" s="131"/>
    </row>
    <row r="896" spans="1:5" ht="13" x14ac:dyDescent="0.15">
      <c r="A896" s="46"/>
      <c r="B896" s="130"/>
      <c r="C896" s="9"/>
      <c r="D896" s="131"/>
      <c r="E896" s="131"/>
    </row>
    <row r="897" spans="1:5" ht="13" x14ac:dyDescent="0.15">
      <c r="A897" s="46"/>
      <c r="B897" s="130"/>
      <c r="C897" s="9"/>
      <c r="D897" s="131"/>
      <c r="E897" s="131"/>
    </row>
    <row r="898" spans="1:5" ht="13" x14ac:dyDescent="0.15">
      <c r="A898" s="11"/>
      <c r="B898" s="8"/>
      <c r="C898" s="9"/>
      <c r="D898" s="9"/>
      <c r="E898" s="9"/>
    </row>
    <row r="899" spans="1:5" ht="13" x14ac:dyDescent="0.15">
      <c r="A899" s="128"/>
      <c r="B899" s="8"/>
      <c r="C899" s="9"/>
      <c r="D899" s="9"/>
      <c r="E899" s="9"/>
    </row>
    <row r="900" spans="1:5" ht="13" x14ac:dyDescent="0.15">
      <c r="A900" s="46"/>
      <c r="B900" s="8"/>
      <c r="C900" s="9"/>
      <c r="D900" s="9"/>
      <c r="E900" s="9"/>
    </row>
    <row r="901" spans="1:5" ht="13" x14ac:dyDescent="0.15">
      <c r="A901" s="46"/>
      <c r="B901" s="8"/>
      <c r="C901" s="9"/>
      <c r="D901" s="9"/>
      <c r="E901" s="9"/>
    </row>
    <row r="902" spans="1:5" ht="13" x14ac:dyDescent="0.15">
      <c r="A902" s="46"/>
      <c r="B902" s="8"/>
      <c r="C902" s="9"/>
      <c r="D902" s="9"/>
      <c r="E902" s="9"/>
    </row>
    <row r="903" spans="1:5" ht="13" x14ac:dyDescent="0.15">
      <c r="A903" s="46"/>
      <c r="B903" s="8"/>
      <c r="C903" s="9"/>
      <c r="D903" s="9"/>
      <c r="E903" s="9"/>
    </row>
    <row r="904" spans="1:5" ht="13" x14ac:dyDescent="0.15">
      <c r="A904" s="46"/>
      <c r="B904" s="8"/>
      <c r="C904" s="9"/>
      <c r="D904" s="9"/>
      <c r="E904" s="9"/>
    </row>
    <row r="905" spans="1:5" ht="13" x14ac:dyDescent="0.15">
      <c r="A905" s="46"/>
      <c r="B905" s="8"/>
      <c r="C905" s="9"/>
      <c r="D905" s="9"/>
      <c r="E905" s="9"/>
    </row>
    <row r="906" spans="1:5" ht="13" x14ac:dyDescent="0.15">
      <c r="A906" s="46"/>
      <c r="B906" s="8"/>
      <c r="C906" s="9"/>
      <c r="D906" s="9"/>
      <c r="E906" s="9"/>
    </row>
    <row r="907" spans="1:5" ht="13" x14ac:dyDescent="0.15">
      <c r="A907" s="11"/>
      <c r="B907" s="8"/>
      <c r="C907" s="9"/>
      <c r="D907" s="9"/>
      <c r="E907" s="9"/>
    </row>
    <row r="908" spans="1:5" ht="13" x14ac:dyDescent="0.15">
      <c r="A908" s="103"/>
      <c r="B908" s="8"/>
      <c r="C908" s="9"/>
      <c r="D908" s="9"/>
      <c r="E908" s="9"/>
    </row>
    <row r="909" spans="1:5" ht="13" x14ac:dyDescent="0.15">
      <c r="A909" s="103"/>
      <c r="B909" s="8"/>
      <c r="C909" s="9"/>
      <c r="D909" s="9"/>
      <c r="E909" s="9"/>
    </row>
    <row r="910" spans="1:5" ht="13" x14ac:dyDescent="0.15">
      <c r="A910" s="103"/>
      <c r="B910" s="8"/>
      <c r="C910" s="9"/>
      <c r="D910" s="9"/>
      <c r="E910" s="9"/>
    </row>
    <row r="911" spans="1:5" ht="13" x14ac:dyDescent="0.15">
      <c r="A911" s="7"/>
      <c r="B911" s="5"/>
      <c r="C911" s="5"/>
      <c r="D911" s="5"/>
      <c r="E911" s="5"/>
    </row>
    <row r="912" spans="1:5" ht="13" x14ac:dyDescent="0.15">
      <c r="A912" s="13"/>
      <c r="B912" s="5"/>
    </row>
    <row r="913" spans="1:5" ht="13" x14ac:dyDescent="0.15">
      <c r="A913" s="13"/>
      <c r="B913" s="5"/>
      <c r="C913" s="55"/>
      <c r="D913" s="55"/>
      <c r="E913" s="55"/>
    </row>
    <row r="914" spans="1:5" ht="13" collapsed="1" x14ac:dyDescent="0.15">
      <c r="A914" s="13"/>
      <c r="B914" s="5"/>
      <c r="C914" s="14"/>
      <c r="D914" s="14"/>
      <c r="E914" s="55"/>
    </row>
    <row r="915" spans="1:5" ht="13" hidden="1" outlineLevel="1" x14ac:dyDescent="0.15">
      <c r="A915" s="15"/>
      <c r="B915" s="15"/>
      <c r="C915" s="117"/>
      <c r="D915" s="117"/>
      <c r="E915" s="117"/>
    </row>
    <row r="916" spans="1:5" ht="13" x14ac:dyDescent="0.15">
      <c r="A916" s="15"/>
      <c r="B916" s="15"/>
      <c r="C916" s="20"/>
      <c r="D916" s="20"/>
      <c r="E916" s="20"/>
    </row>
    <row r="917" spans="1:5" ht="13" x14ac:dyDescent="0.15">
      <c r="A917" s="21"/>
      <c r="B917" s="15"/>
      <c r="C917" s="7"/>
      <c r="D917" s="7"/>
      <c r="E917" s="7"/>
    </row>
    <row r="918" spans="1:5" ht="13" x14ac:dyDescent="0.15">
      <c r="A918" s="11"/>
      <c r="B918" s="15"/>
      <c r="C918" s="37"/>
      <c r="D918" s="37"/>
      <c r="E918" s="37"/>
    </row>
    <row r="919" spans="1:5" ht="13" x14ac:dyDescent="0.15">
      <c r="A919" s="11"/>
      <c r="B919" s="15"/>
      <c r="C919" s="37"/>
      <c r="D919" s="37"/>
      <c r="E919" s="37"/>
    </row>
    <row r="920" spans="1:5" ht="13" x14ac:dyDescent="0.15">
      <c r="A920" s="11"/>
      <c r="B920" s="15"/>
      <c r="C920" s="37"/>
      <c r="D920" s="37"/>
      <c r="E920" s="37"/>
    </row>
    <row r="921" spans="1:5" ht="13" x14ac:dyDescent="0.15">
      <c r="A921" s="11"/>
      <c r="B921" s="19"/>
      <c r="C921" s="33"/>
      <c r="D921" s="33"/>
      <c r="E921" s="33"/>
    </row>
    <row r="922" spans="1:5" ht="13" x14ac:dyDescent="0.15">
      <c r="A922" s="11"/>
      <c r="B922" s="15"/>
      <c r="C922" s="118"/>
      <c r="D922" s="118"/>
      <c r="E922" s="118"/>
    </row>
    <row r="923" spans="1:5" ht="13" x14ac:dyDescent="0.15">
      <c r="A923" s="11"/>
      <c r="B923" s="15"/>
      <c r="C923" s="37"/>
      <c r="D923" s="37"/>
      <c r="E923" s="37"/>
    </row>
    <row r="924" spans="1:5" ht="13" x14ac:dyDescent="0.15">
      <c r="A924" s="21"/>
      <c r="B924" s="15"/>
      <c r="C924" s="119"/>
      <c r="D924" s="119"/>
      <c r="E924" s="119"/>
    </row>
    <row r="925" spans="1:5" ht="13" x14ac:dyDescent="0.15">
      <c r="A925" s="11"/>
      <c r="B925" s="5"/>
      <c r="C925" s="120"/>
      <c r="D925" s="120"/>
      <c r="E925" s="120"/>
    </row>
    <row r="926" spans="1:5" ht="13" x14ac:dyDescent="0.15">
      <c r="A926" s="21"/>
      <c r="B926" s="5"/>
      <c r="C926" s="120"/>
      <c r="D926" s="120"/>
      <c r="E926" s="120"/>
    </row>
    <row r="927" spans="1:5" ht="13" x14ac:dyDescent="0.15">
      <c r="A927" s="11"/>
      <c r="B927" s="5"/>
      <c r="C927" s="37"/>
      <c r="D927" s="37"/>
      <c r="E927" s="37"/>
    </row>
    <row r="928" spans="1:5" ht="13" x14ac:dyDescent="0.15">
      <c r="A928" s="11"/>
      <c r="B928" s="5"/>
      <c r="C928" s="37"/>
      <c r="D928" s="37"/>
      <c r="E928" s="37"/>
    </row>
    <row r="929" spans="1:5" ht="13" x14ac:dyDescent="0.15">
      <c r="A929" s="11"/>
      <c r="B929" s="5"/>
      <c r="C929" s="37"/>
      <c r="D929" s="37"/>
      <c r="E929" s="37"/>
    </row>
    <row r="930" spans="1:5" ht="13" x14ac:dyDescent="0.15">
      <c r="A930" s="11"/>
      <c r="B930" s="5"/>
      <c r="C930" s="37"/>
      <c r="D930" s="37"/>
      <c r="E930" s="37"/>
    </row>
    <row r="931" spans="1:5" ht="13" x14ac:dyDescent="0.15">
      <c r="A931" s="11"/>
      <c r="B931" s="5"/>
      <c r="C931" s="118"/>
      <c r="D931" s="118"/>
      <c r="E931" s="118"/>
    </row>
    <row r="932" spans="1:5" ht="13" x14ac:dyDescent="0.15">
      <c r="A932" s="11"/>
      <c r="B932" s="5"/>
      <c r="C932" s="37"/>
      <c r="D932" s="37"/>
      <c r="E932" s="37"/>
    </row>
    <row r="933" spans="1:5" ht="13" x14ac:dyDescent="0.15">
      <c r="A933" s="21"/>
      <c r="B933" s="5"/>
      <c r="C933" s="119"/>
      <c r="D933" s="119"/>
      <c r="E933" s="119"/>
    </row>
    <row r="934" spans="1:5" ht="13" x14ac:dyDescent="0.15">
      <c r="A934" s="11"/>
      <c r="B934" s="121"/>
      <c r="C934" s="9"/>
      <c r="D934" s="9"/>
      <c r="E934" s="9"/>
    </row>
    <row r="935" spans="1:5" ht="13" x14ac:dyDescent="0.15">
      <c r="A935" s="21"/>
      <c r="B935" s="121"/>
      <c r="C935" s="9"/>
      <c r="D935" s="9"/>
      <c r="E935" s="9"/>
    </row>
    <row r="936" spans="1:5" ht="13" x14ac:dyDescent="0.15">
      <c r="A936" s="11"/>
      <c r="B936" s="121"/>
      <c r="C936" s="9"/>
      <c r="D936" s="9"/>
      <c r="E936" s="9"/>
    </row>
    <row r="937" spans="1:5" ht="13" x14ac:dyDescent="0.15">
      <c r="A937" s="11"/>
      <c r="B937" s="5"/>
      <c r="C937" s="9"/>
      <c r="D937" s="9"/>
      <c r="E937" s="9"/>
    </row>
    <row r="938" spans="1:5" ht="13" x14ac:dyDescent="0.15">
      <c r="A938" s="11"/>
      <c r="B938" s="5"/>
      <c r="C938" s="9"/>
      <c r="D938" s="9"/>
      <c r="E938" s="9"/>
    </row>
    <row r="939" spans="1:5" ht="13" x14ac:dyDescent="0.15">
      <c r="A939" s="11"/>
      <c r="B939" s="5"/>
      <c r="C939" s="9"/>
      <c r="D939" s="9"/>
      <c r="E939" s="9"/>
    </row>
    <row r="940" spans="1:5" ht="13" x14ac:dyDescent="0.15">
      <c r="A940" s="11"/>
      <c r="B940" s="5"/>
      <c r="C940" s="9"/>
      <c r="D940" s="9"/>
      <c r="E940" s="9"/>
    </row>
    <row r="941" spans="1:5" ht="13" x14ac:dyDescent="0.15">
      <c r="A941" s="11"/>
      <c r="B941" s="5"/>
      <c r="C941" s="9"/>
      <c r="D941" s="9"/>
      <c r="E941" s="9"/>
    </row>
    <row r="942" spans="1:5" ht="13" x14ac:dyDescent="0.15">
      <c r="A942" s="21"/>
      <c r="B942" s="5"/>
      <c r="C942" s="9"/>
      <c r="D942" s="9"/>
      <c r="E942" s="9"/>
    </row>
    <row r="943" spans="1:5" ht="13" x14ac:dyDescent="0.15">
      <c r="A943" s="11"/>
      <c r="B943" s="8"/>
      <c r="C943" s="9"/>
      <c r="D943" s="9"/>
      <c r="E943" s="9"/>
    </row>
    <row r="944" spans="1:5" ht="13" x14ac:dyDescent="0.15">
      <c r="A944" s="46"/>
      <c r="B944" s="8"/>
      <c r="C944" s="9"/>
      <c r="D944" s="9"/>
      <c r="E944" s="9"/>
    </row>
    <row r="945" spans="1:5" ht="13" x14ac:dyDescent="0.15">
      <c r="A945" s="46"/>
      <c r="B945" s="5"/>
      <c r="C945" s="9"/>
      <c r="D945" s="9"/>
      <c r="E945" s="9"/>
    </row>
    <row r="946" spans="1:5" ht="13" x14ac:dyDescent="0.15">
      <c r="A946" s="128"/>
      <c r="B946" s="96"/>
      <c r="C946" s="9"/>
      <c r="D946" s="9"/>
      <c r="E946" s="9"/>
    </row>
    <row r="947" spans="1:5" ht="13" x14ac:dyDescent="0.15">
      <c r="A947" s="46"/>
      <c r="B947" s="130"/>
      <c r="C947" s="9"/>
      <c r="D947" s="131"/>
      <c r="E947" s="131"/>
    </row>
    <row r="948" spans="1:5" ht="13" x14ac:dyDescent="0.15">
      <c r="A948" s="46"/>
      <c r="B948" s="130"/>
      <c r="C948" s="9"/>
      <c r="D948" s="131"/>
      <c r="E948" s="131"/>
    </row>
    <row r="949" spans="1:5" ht="13" x14ac:dyDescent="0.15">
      <c r="A949" s="46"/>
      <c r="B949" s="130"/>
      <c r="C949" s="9"/>
      <c r="D949" s="131"/>
      <c r="E949" s="131"/>
    </row>
    <row r="950" spans="1:5" ht="13" x14ac:dyDescent="0.15">
      <c r="A950" s="46"/>
      <c r="B950" s="130"/>
      <c r="C950" s="9"/>
      <c r="D950" s="131"/>
      <c r="E950" s="131"/>
    </row>
    <row r="951" spans="1:5" ht="13" x14ac:dyDescent="0.15">
      <c r="A951" s="46"/>
      <c r="B951" s="130"/>
      <c r="C951" s="9"/>
      <c r="D951" s="131"/>
      <c r="E951" s="131"/>
    </row>
    <row r="952" spans="1:5" ht="13" x14ac:dyDescent="0.15">
      <c r="A952" s="46"/>
      <c r="B952" s="130"/>
      <c r="C952" s="9"/>
      <c r="D952" s="131"/>
      <c r="E952" s="131"/>
    </row>
    <row r="953" spans="1:5" ht="13" x14ac:dyDescent="0.15">
      <c r="A953" s="46"/>
      <c r="B953" s="130"/>
      <c r="C953" s="9"/>
      <c r="D953" s="131"/>
      <c r="E953" s="131"/>
    </row>
    <row r="954" spans="1:5" ht="13" x14ac:dyDescent="0.15">
      <c r="A954" s="46"/>
      <c r="B954" s="130"/>
      <c r="C954" s="9"/>
      <c r="D954" s="131"/>
      <c r="E954" s="131"/>
    </row>
    <row r="955" spans="1:5" ht="13" x14ac:dyDescent="0.15">
      <c r="A955" s="128"/>
      <c r="B955" s="130"/>
      <c r="C955" s="9"/>
      <c r="D955" s="131"/>
      <c r="E955" s="131"/>
    </row>
    <row r="956" spans="1:5" ht="13" x14ac:dyDescent="0.15">
      <c r="A956" s="46"/>
      <c r="B956" s="130"/>
      <c r="C956" s="9"/>
      <c r="D956" s="131"/>
      <c r="E956" s="131"/>
    </row>
    <row r="957" spans="1:5" ht="13" x14ac:dyDescent="0.15">
      <c r="A957" s="46"/>
      <c r="B957" s="130"/>
      <c r="C957" s="9"/>
      <c r="D957" s="131"/>
      <c r="E957" s="131"/>
    </row>
    <row r="958" spans="1:5" ht="13" x14ac:dyDescent="0.15">
      <c r="A958" s="46"/>
      <c r="B958" s="130"/>
      <c r="C958" s="9"/>
      <c r="D958" s="131"/>
      <c r="E958" s="131"/>
    </row>
    <row r="959" spans="1:5" ht="13" x14ac:dyDescent="0.15">
      <c r="A959" s="46"/>
      <c r="B959" s="130"/>
      <c r="C959" s="9"/>
      <c r="D959" s="131"/>
      <c r="E959" s="131"/>
    </row>
    <row r="960" spans="1:5" ht="13" x14ac:dyDescent="0.15">
      <c r="A960" s="46"/>
      <c r="B960" s="130"/>
      <c r="C960" s="9"/>
      <c r="D960" s="131"/>
      <c r="E960" s="131"/>
    </row>
    <row r="961" spans="1:5" ht="13" x14ac:dyDescent="0.15">
      <c r="A961" s="46"/>
      <c r="B961" s="130"/>
      <c r="C961" s="9"/>
      <c r="D961" s="131"/>
      <c r="E961" s="131"/>
    </row>
    <row r="962" spans="1:5" ht="13" x14ac:dyDescent="0.15">
      <c r="A962" s="46"/>
      <c r="B962" s="130"/>
      <c r="C962" s="9"/>
      <c r="D962" s="131"/>
      <c r="E962" s="131"/>
    </row>
    <row r="963" spans="1:5" ht="13" x14ac:dyDescent="0.15">
      <c r="A963" s="11"/>
      <c r="B963" s="8"/>
      <c r="C963" s="9"/>
      <c r="D963" s="9"/>
      <c r="E963" s="9"/>
    </row>
    <row r="964" spans="1:5" ht="13" x14ac:dyDescent="0.15">
      <c r="A964" s="128"/>
      <c r="B964" s="8"/>
      <c r="C964" s="9"/>
      <c r="D964" s="9"/>
      <c r="E964" s="9"/>
    </row>
    <row r="965" spans="1:5" ht="13" x14ac:dyDescent="0.15">
      <c r="A965" s="46"/>
      <c r="B965" s="8"/>
      <c r="C965" s="9"/>
      <c r="D965" s="9"/>
      <c r="E965" s="9"/>
    </row>
    <row r="966" spans="1:5" ht="13" x14ac:dyDescent="0.15">
      <c r="A966" s="46"/>
      <c r="B966" s="8"/>
      <c r="C966" s="9"/>
      <c r="D966" s="9"/>
      <c r="E966" s="9"/>
    </row>
    <row r="967" spans="1:5" ht="13" x14ac:dyDescent="0.15">
      <c r="A967" s="46"/>
      <c r="B967" s="8"/>
      <c r="C967" s="9"/>
      <c r="D967" s="9"/>
      <c r="E967" s="9"/>
    </row>
    <row r="968" spans="1:5" ht="13" x14ac:dyDescent="0.15">
      <c r="A968" s="46"/>
      <c r="B968" s="8"/>
      <c r="C968" s="9"/>
      <c r="D968" s="9"/>
      <c r="E968" s="9"/>
    </row>
    <row r="969" spans="1:5" ht="13" x14ac:dyDescent="0.15">
      <c r="A969" s="46"/>
      <c r="B969" s="8"/>
      <c r="C969" s="9"/>
      <c r="D969" s="9"/>
      <c r="E969" s="9"/>
    </row>
    <row r="970" spans="1:5" ht="13" x14ac:dyDescent="0.15">
      <c r="A970" s="46"/>
      <c r="B970" s="8"/>
      <c r="C970" s="9"/>
      <c r="D970" s="9"/>
      <c r="E970" s="9"/>
    </row>
    <row r="971" spans="1:5" ht="13" x14ac:dyDescent="0.15">
      <c r="A971" s="46"/>
      <c r="B971" s="8"/>
      <c r="C971" s="9"/>
      <c r="D971" s="9"/>
      <c r="E971" s="9"/>
    </row>
    <row r="972" spans="1:5" ht="13" x14ac:dyDescent="0.15">
      <c r="A972" s="11"/>
      <c r="B972" s="8"/>
      <c r="C972" s="9"/>
      <c r="D972" s="9"/>
      <c r="E972" s="9"/>
    </row>
    <row r="973" spans="1:5" ht="13" x14ac:dyDescent="0.15">
      <c r="A973" s="103"/>
      <c r="B973" s="8"/>
      <c r="C973" s="9"/>
      <c r="D973" s="9"/>
      <c r="E973" s="9"/>
    </row>
    <row r="974" spans="1:5" ht="13" x14ac:dyDescent="0.15">
      <c r="A974" s="103"/>
      <c r="B974" s="8"/>
      <c r="C974" s="9"/>
      <c r="D974" s="9"/>
      <c r="E974" s="9"/>
    </row>
    <row r="975" spans="1:5" ht="13" x14ac:dyDescent="0.15">
      <c r="A975" s="103"/>
      <c r="B975" s="8"/>
      <c r="C975" s="9"/>
      <c r="D975" s="9"/>
      <c r="E975" s="9"/>
    </row>
  </sheetData>
  <mergeCells count="1">
    <mergeCell ref="C4:E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J65"/>
  <sheetViews>
    <sheetView showGridLines="0" workbookViewId="0">
      <pane xSplit="1" ySplit="6" topLeftCell="B7" activePane="bottomRight" state="frozen"/>
      <selection pane="topRight" activeCell="B1" sqref="B1"/>
      <selection pane="bottomLeft" activeCell="A7" sqref="A7"/>
      <selection pane="bottomRight"/>
    </sheetView>
  </sheetViews>
  <sheetFormatPr baseColWidth="10" defaultColWidth="12.6640625" defaultRowHeight="15.75" customHeight="1" outlineLevelCol="1" x14ac:dyDescent="0.15"/>
  <cols>
    <col min="1" max="1" width="35.5" customWidth="1"/>
    <col min="2" max="2" width="4.1640625" customWidth="1"/>
    <col min="3" max="10" width="11.1640625" customWidth="1" outlineLevel="1"/>
  </cols>
  <sheetData>
    <row r="1" spans="1:10" ht="13" x14ac:dyDescent="0.15">
      <c r="A1" s="7" t="s">
        <v>9</v>
      </c>
      <c r="B1" s="5"/>
      <c r="C1" s="5"/>
      <c r="D1" s="5"/>
      <c r="E1" s="5"/>
      <c r="F1" s="5"/>
      <c r="G1" s="5"/>
      <c r="H1" s="5"/>
      <c r="I1" s="5"/>
      <c r="J1" s="5"/>
    </row>
    <row r="2" spans="1:10" ht="13" x14ac:dyDescent="0.15">
      <c r="A2" s="13" t="s">
        <v>170</v>
      </c>
      <c r="B2" s="5"/>
      <c r="C2" s="5"/>
      <c r="D2" s="5"/>
      <c r="E2" s="5"/>
      <c r="F2" s="5"/>
      <c r="G2" s="5"/>
      <c r="H2" s="30"/>
      <c r="I2" s="30"/>
      <c r="J2" s="30"/>
    </row>
    <row r="3" spans="1:10" ht="13" x14ac:dyDescent="0.15">
      <c r="A3" s="13" t="s">
        <v>11</v>
      </c>
      <c r="B3" s="5"/>
    </row>
    <row r="4" spans="1:10" ht="13" x14ac:dyDescent="0.15">
      <c r="A4" s="13" t="s">
        <v>12</v>
      </c>
      <c r="B4" s="5"/>
      <c r="C4" s="154" t="s">
        <v>13</v>
      </c>
      <c r="D4" s="153"/>
      <c r="E4" s="153"/>
      <c r="F4" s="153"/>
      <c r="G4" s="154" t="s">
        <v>13</v>
      </c>
      <c r="H4" s="153"/>
      <c r="I4" s="153"/>
      <c r="J4" s="153"/>
    </row>
    <row r="5" spans="1:10" ht="14" x14ac:dyDescent="0.15">
      <c r="A5" s="15"/>
      <c r="B5" s="15"/>
      <c r="C5" s="20" t="s">
        <v>16</v>
      </c>
      <c r="D5" s="20" t="s">
        <v>17</v>
      </c>
      <c r="E5" s="20" t="s">
        <v>18</v>
      </c>
      <c r="F5" s="20" t="s">
        <v>19</v>
      </c>
      <c r="G5" s="20" t="s">
        <v>16</v>
      </c>
      <c r="H5" s="20" t="s">
        <v>17</v>
      </c>
      <c r="I5" s="20" t="s">
        <v>18</v>
      </c>
      <c r="J5" s="20" t="s">
        <v>171</v>
      </c>
    </row>
    <row r="6" spans="1:10" ht="13" x14ac:dyDescent="0.15">
      <c r="A6" s="21"/>
      <c r="B6" s="15"/>
      <c r="C6" s="7">
        <v>2018</v>
      </c>
      <c r="D6" s="7">
        <v>2018</v>
      </c>
      <c r="E6" s="7">
        <v>2018</v>
      </c>
      <c r="F6" s="7">
        <v>2018</v>
      </c>
      <c r="G6" s="7">
        <v>2019</v>
      </c>
      <c r="H6" s="7">
        <v>2019</v>
      </c>
      <c r="I6" s="7">
        <v>2019</v>
      </c>
      <c r="J6" s="7">
        <v>2019</v>
      </c>
    </row>
    <row r="7" spans="1:10" ht="13" x14ac:dyDescent="0.15">
      <c r="A7" s="11" t="s">
        <v>172</v>
      </c>
      <c r="B7" s="5"/>
      <c r="C7" s="134">
        <f>'GAAP IS'!O14</f>
        <v>668603</v>
      </c>
      <c r="D7" s="134">
        <f>'GAAP IS'!P14</f>
        <v>814938</v>
      </c>
      <c r="E7" s="134">
        <f>'GAAP IS'!Q14</f>
        <v>882108</v>
      </c>
      <c r="F7" s="134">
        <f>'GAAP IS'!R14</f>
        <v>932528</v>
      </c>
      <c r="G7" s="134">
        <f>'GAAP IS'!S14</f>
        <v>959359</v>
      </c>
      <c r="H7" s="134">
        <f>'GAAP IS'!T14</f>
        <v>1174238</v>
      </c>
      <c r="I7" s="134">
        <f>'GAAP IS'!U14</f>
        <v>1266474</v>
      </c>
      <c r="J7" s="134">
        <f>'GAAP IS'!V14</f>
        <v>1313429</v>
      </c>
    </row>
    <row r="8" spans="1:10" ht="13" x14ac:dyDescent="0.15">
      <c r="A8" s="24" t="s">
        <v>173</v>
      </c>
      <c r="B8" s="25"/>
      <c r="C8" s="65">
        <v>27469</v>
      </c>
      <c r="D8" s="65">
        <v>36927</v>
      </c>
      <c r="E8" s="65">
        <v>39583</v>
      </c>
      <c r="F8" s="65">
        <v>44283</v>
      </c>
      <c r="G8" s="65">
        <v>46531</v>
      </c>
      <c r="H8" s="65">
        <v>43389</v>
      </c>
      <c r="I8" s="65">
        <v>40947</v>
      </c>
      <c r="J8" s="65">
        <v>15054</v>
      </c>
    </row>
    <row r="9" spans="1:10" ht="13" x14ac:dyDescent="0.15">
      <c r="A9" s="59" t="s">
        <v>174</v>
      </c>
      <c r="B9" s="25"/>
      <c r="C9" s="61">
        <f t="shared" ref="C9:J9" si="0">C7-C8</f>
        <v>641134</v>
      </c>
      <c r="D9" s="61">
        <f t="shared" si="0"/>
        <v>778011</v>
      </c>
      <c r="E9" s="61">
        <f t="shared" si="0"/>
        <v>842525</v>
      </c>
      <c r="F9" s="61">
        <f t="shared" si="0"/>
        <v>888245</v>
      </c>
      <c r="G9" s="61">
        <f t="shared" si="0"/>
        <v>912828</v>
      </c>
      <c r="H9" s="61">
        <f t="shared" si="0"/>
        <v>1130849</v>
      </c>
      <c r="I9" s="61">
        <f t="shared" si="0"/>
        <v>1225527</v>
      </c>
      <c r="J9" s="61">
        <f t="shared" si="0"/>
        <v>1298375</v>
      </c>
    </row>
    <row r="10" spans="1:10" ht="13" x14ac:dyDescent="0.15">
      <c r="A10" s="11"/>
      <c r="B10" s="5"/>
      <c r="C10" s="5"/>
      <c r="D10" s="5"/>
      <c r="E10" s="5"/>
      <c r="F10" s="5"/>
      <c r="G10" s="5"/>
      <c r="H10" s="5"/>
      <c r="I10" s="5"/>
      <c r="J10" s="5"/>
    </row>
    <row r="11" spans="1:10" ht="13" x14ac:dyDescent="0.15">
      <c r="A11" s="11" t="s">
        <v>61</v>
      </c>
      <c r="B11" s="5"/>
      <c r="C11" s="134">
        <f>'GAAP IS'!O11</f>
        <v>97054</v>
      </c>
      <c r="D11" s="134">
        <f>'GAAP IS'!P11</f>
        <v>134332</v>
      </c>
      <c r="E11" s="134">
        <f>'GAAP IS'!Q11</f>
        <v>166203</v>
      </c>
      <c r="F11" s="134">
        <f>'GAAP IS'!R11</f>
        <v>194117</v>
      </c>
      <c r="G11" s="134">
        <f>'GAAP IS'!S11</f>
        <v>218857</v>
      </c>
      <c r="H11" s="134">
        <f>'GAAP IS'!T11</f>
        <v>251383</v>
      </c>
      <c r="I11" s="134">
        <f>'GAAP IS'!U11</f>
        <v>279801</v>
      </c>
      <c r="J11" s="134">
        <f>'GAAP IS'!V11</f>
        <v>281415</v>
      </c>
    </row>
    <row r="12" spans="1:10" ht="13" x14ac:dyDescent="0.15">
      <c r="A12" s="24" t="s">
        <v>173</v>
      </c>
      <c r="B12" s="25"/>
      <c r="C12" s="135">
        <f t="shared" ref="C12:J12" si="1">C8</f>
        <v>27469</v>
      </c>
      <c r="D12" s="135">
        <f t="shared" si="1"/>
        <v>36927</v>
      </c>
      <c r="E12" s="135">
        <f t="shared" si="1"/>
        <v>39583</v>
      </c>
      <c r="F12" s="135">
        <f t="shared" si="1"/>
        <v>44283</v>
      </c>
      <c r="G12" s="135">
        <f t="shared" si="1"/>
        <v>46531</v>
      </c>
      <c r="H12" s="135">
        <f t="shared" si="1"/>
        <v>43389</v>
      </c>
      <c r="I12" s="135">
        <f t="shared" si="1"/>
        <v>40947</v>
      </c>
      <c r="J12" s="135">
        <f t="shared" si="1"/>
        <v>15054</v>
      </c>
    </row>
    <row r="13" spans="1:10" ht="13" x14ac:dyDescent="0.15">
      <c r="A13" s="59" t="s">
        <v>175</v>
      </c>
      <c r="B13" s="25"/>
      <c r="C13" s="61">
        <f t="shared" ref="C13:J13" si="2">C11-C12</f>
        <v>69585</v>
      </c>
      <c r="D13" s="61">
        <f t="shared" si="2"/>
        <v>97405</v>
      </c>
      <c r="E13" s="61">
        <f t="shared" si="2"/>
        <v>126620</v>
      </c>
      <c r="F13" s="61">
        <f t="shared" si="2"/>
        <v>149834</v>
      </c>
      <c r="G13" s="61">
        <f t="shared" si="2"/>
        <v>172326</v>
      </c>
      <c r="H13" s="61">
        <f t="shared" si="2"/>
        <v>207994</v>
      </c>
      <c r="I13" s="61">
        <f t="shared" si="2"/>
        <v>238854</v>
      </c>
      <c r="J13" s="61">
        <f t="shared" si="2"/>
        <v>266361</v>
      </c>
    </row>
    <row r="14" spans="1:10" ht="13" x14ac:dyDescent="0.15">
      <c r="A14" s="11"/>
      <c r="B14" s="5"/>
      <c r="C14" s="5"/>
      <c r="D14" s="5"/>
      <c r="E14" s="5"/>
      <c r="F14" s="5"/>
      <c r="G14" s="5"/>
      <c r="H14" s="5"/>
      <c r="I14" s="5"/>
      <c r="J14" s="5"/>
    </row>
    <row r="15" spans="1:10" ht="13" x14ac:dyDescent="0.15">
      <c r="A15" s="24" t="s">
        <v>116</v>
      </c>
      <c r="B15" s="25"/>
      <c r="C15" s="136">
        <f>'Non-GAAP IS'!O13</f>
        <v>306820</v>
      </c>
      <c r="D15" s="136">
        <f>'Non-GAAP IS'!P13</f>
        <v>385433</v>
      </c>
      <c r="E15" s="136">
        <f>'Non-GAAP IS'!Q13</f>
        <v>431136</v>
      </c>
      <c r="F15" s="136">
        <f>'Non-GAAP IS'!R13</f>
        <v>464252</v>
      </c>
      <c r="G15" s="136">
        <f>'Non-GAAP IS'!S13</f>
        <v>489050</v>
      </c>
      <c r="H15" s="136">
        <f>'Non-GAAP IS'!T13</f>
        <v>562800</v>
      </c>
      <c r="I15" s="136">
        <f>'Non-GAAP IS'!U13</f>
        <v>602219</v>
      </c>
      <c r="J15" s="136">
        <f>'Non-GAAP IS'!V13</f>
        <v>619610</v>
      </c>
    </row>
    <row r="16" spans="1:10" ht="13" x14ac:dyDescent="0.15">
      <c r="A16" s="24" t="s">
        <v>173</v>
      </c>
      <c r="B16" s="25"/>
      <c r="C16" s="137">
        <f t="shared" ref="C16:I16" si="3">C8</f>
        <v>27469</v>
      </c>
      <c r="D16" s="137">
        <f t="shared" si="3"/>
        <v>36927</v>
      </c>
      <c r="E16" s="137">
        <f t="shared" si="3"/>
        <v>39583</v>
      </c>
      <c r="F16" s="137">
        <f t="shared" si="3"/>
        <v>44283</v>
      </c>
      <c r="G16" s="137">
        <f t="shared" si="3"/>
        <v>46531</v>
      </c>
      <c r="H16" s="137">
        <f t="shared" si="3"/>
        <v>43389</v>
      </c>
      <c r="I16" s="137">
        <f t="shared" si="3"/>
        <v>40947</v>
      </c>
      <c r="J16" s="25"/>
    </row>
    <row r="17" spans="1:10" ht="13" x14ac:dyDescent="0.15">
      <c r="A17" s="59" t="s">
        <v>176</v>
      </c>
      <c r="B17" s="25"/>
      <c r="C17" s="61">
        <f t="shared" ref="C17:I17" si="4">C15-C16</f>
        <v>279351</v>
      </c>
      <c r="D17" s="61">
        <f t="shared" si="4"/>
        <v>348506</v>
      </c>
      <c r="E17" s="61">
        <f t="shared" si="4"/>
        <v>391553</v>
      </c>
      <c r="F17" s="61">
        <f t="shared" si="4"/>
        <v>419969</v>
      </c>
      <c r="G17" s="61">
        <f t="shared" si="4"/>
        <v>442519</v>
      </c>
      <c r="H17" s="61">
        <f t="shared" si="4"/>
        <v>519411</v>
      </c>
      <c r="I17" s="61">
        <f t="shared" si="4"/>
        <v>561272</v>
      </c>
      <c r="J17" s="61"/>
    </row>
    <row r="18" spans="1:10" ht="13" x14ac:dyDescent="0.15">
      <c r="A18" s="11"/>
      <c r="B18" s="5"/>
      <c r="C18" s="5"/>
      <c r="D18" s="5"/>
      <c r="E18" s="5"/>
      <c r="F18" s="5"/>
      <c r="G18" s="5"/>
      <c r="H18" s="5"/>
      <c r="I18" s="5"/>
      <c r="J18" s="5"/>
    </row>
    <row r="19" spans="1:10" ht="13" x14ac:dyDescent="0.15">
      <c r="A19" s="11" t="s">
        <v>177</v>
      </c>
      <c r="B19" s="5"/>
      <c r="C19" s="134">
        <f>'GAAP IS'!O23</f>
        <v>413433</v>
      </c>
      <c r="D19" s="134">
        <f>'GAAP IS'!P23</f>
        <v>499122</v>
      </c>
      <c r="E19" s="134">
        <f>'GAAP IS'!Q23</f>
        <v>529448</v>
      </c>
      <c r="F19" s="134">
        <f>'GAAP IS'!R23</f>
        <v>552474</v>
      </c>
      <c r="G19" s="134">
        <f>'GAAP IS'!S23</f>
        <v>562605</v>
      </c>
      <c r="H19" s="134">
        <f>'GAAP IS'!T23</f>
        <v>708393</v>
      </c>
      <c r="I19" s="134">
        <f>'GAAP IS'!U23</f>
        <v>766437</v>
      </c>
      <c r="J19" s="134">
        <f>'GAAP IS'!V23</f>
        <v>786380</v>
      </c>
    </row>
    <row r="20" spans="1:10" ht="13" x14ac:dyDescent="0.15">
      <c r="A20" s="24" t="s">
        <v>178</v>
      </c>
      <c r="B20" s="25"/>
      <c r="C20" s="65">
        <v>21223</v>
      </c>
      <c r="D20" s="65">
        <v>27569</v>
      </c>
      <c r="E20" s="65">
        <v>29820</v>
      </c>
      <c r="F20" s="65">
        <v>33549</v>
      </c>
      <c r="G20" s="65">
        <v>35091</v>
      </c>
      <c r="H20" s="65">
        <v>30093</v>
      </c>
      <c r="I20" s="65">
        <v>28284</v>
      </c>
      <c r="J20" s="65">
        <v>10666</v>
      </c>
    </row>
    <row r="21" spans="1:10" ht="13" x14ac:dyDescent="0.15">
      <c r="A21" s="59" t="s">
        <v>179</v>
      </c>
      <c r="B21" s="25"/>
      <c r="C21" s="61">
        <f t="shared" ref="C21:J21" si="5">C19-C20</f>
        <v>392210</v>
      </c>
      <c r="D21" s="61">
        <f t="shared" si="5"/>
        <v>471553</v>
      </c>
      <c r="E21" s="61">
        <f t="shared" si="5"/>
        <v>499628</v>
      </c>
      <c r="F21" s="61">
        <f t="shared" si="5"/>
        <v>518925</v>
      </c>
      <c r="G21" s="61">
        <f t="shared" si="5"/>
        <v>527514</v>
      </c>
      <c r="H21" s="61">
        <f t="shared" si="5"/>
        <v>678300</v>
      </c>
      <c r="I21" s="61">
        <f t="shared" si="5"/>
        <v>738153</v>
      </c>
      <c r="J21" s="61">
        <f t="shared" si="5"/>
        <v>775714</v>
      </c>
    </row>
    <row r="22" spans="1:10" ht="13" x14ac:dyDescent="0.15">
      <c r="A22" s="11"/>
      <c r="B22" s="5"/>
      <c r="C22" s="5"/>
      <c r="D22" s="5"/>
      <c r="E22" s="5"/>
      <c r="F22" s="5"/>
      <c r="G22" s="5"/>
      <c r="H22" s="5"/>
      <c r="I22" s="5"/>
      <c r="J22" s="5"/>
    </row>
    <row r="23" spans="1:10" ht="13" x14ac:dyDescent="0.15">
      <c r="A23" s="11" t="s">
        <v>73</v>
      </c>
      <c r="B23" s="5"/>
      <c r="C23" s="134">
        <f>'GAAP IS'!O24</f>
        <v>255170</v>
      </c>
      <c r="D23" s="134">
        <f>'GAAP IS'!P24</f>
        <v>315816</v>
      </c>
      <c r="E23" s="134">
        <f>'GAAP IS'!Q24</f>
        <v>352660</v>
      </c>
      <c r="F23" s="134">
        <f>'GAAP IS'!R24</f>
        <v>380054</v>
      </c>
      <c r="G23" s="134">
        <f>'GAAP IS'!S24</f>
        <v>396754</v>
      </c>
      <c r="H23" s="134">
        <f>'GAAP IS'!T24</f>
        <v>465845</v>
      </c>
      <c r="I23" s="134">
        <f>'GAAP IS'!U24</f>
        <v>500037</v>
      </c>
      <c r="J23" s="134">
        <f>'GAAP IS'!V24</f>
        <v>527049</v>
      </c>
    </row>
    <row r="24" spans="1:10" ht="13" x14ac:dyDescent="0.15">
      <c r="A24" s="24" t="s">
        <v>173</v>
      </c>
      <c r="B24" s="25"/>
      <c r="C24" s="65">
        <v>6246</v>
      </c>
      <c r="D24" s="65">
        <v>9358</v>
      </c>
      <c r="E24" s="65">
        <v>9763</v>
      </c>
      <c r="F24" s="65">
        <v>10734</v>
      </c>
      <c r="G24" s="65">
        <v>11440</v>
      </c>
      <c r="H24" s="65">
        <v>13296</v>
      </c>
      <c r="I24" s="65">
        <v>12663</v>
      </c>
      <c r="J24" s="65">
        <v>4380</v>
      </c>
    </row>
    <row r="25" spans="1:10" ht="13" x14ac:dyDescent="0.15">
      <c r="A25" s="59" t="s">
        <v>180</v>
      </c>
      <c r="B25" s="25"/>
      <c r="C25" s="61">
        <f t="shared" ref="C25:J25" si="6">C23-C24</f>
        <v>248924</v>
      </c>
      <c r="D25" s="61">
        <f t="shared" si="6"/>
        <v>306458</v>
      </c>
      <c r="E25" s="61">
        <f t="shared" si="6"/>
        <v>342897</v>
      </c>
      <c r="F25" s="61">
        <f t="shared" si="6"/>
        <v>369320</v>
      </c>
      <c r="G25" s="61">
        <f t="shared" si="6"/>
        <v>385314</v>
      </c>
      <c r="H25" s="61">
        <f t="shared" si="6"/>
        <v>452549</v>
      </c>
      <c r="I25" s="61">
        <f t="shared" si="6"/>
        <v>487374</v>
      </c>
      <c r="J25" s="61">
        <f t="shared" si="6"/>
        <v>522669</v>
      </c>
    </row>
    <row r="26" spans="1:10" ht="13" x14ac:dyDescent="0.15">
      <c r="A26" s="11"/>
      <c r="B26" s="5"/>
      <c r="C26" s="5"/>
      <c r="D26" s="5"/>
      <c r="E26" s="5"/>
      <c r="F26" s="5"/>
      <c r="G26" s="5"/>
      <c r="H26" s="5"/>
      <c r="I26" s="5"/>
      <c r="J26" s="5"/>
    </row>
    <row r="27" spans="1:10" ht="13" x14ac:dyDescent="0.15">
      <c r="A27" s="11" t="s">
        <v>74</v>
      </c>
      <c r="B27" s="5"/>
      <c r="C27" s="39">
        <f>'GAAP IS'!O33</f>
        <v>276162</v>
      </c>
      <c r="D27" s="39">
        <f>'GAAP IS'!P33</f>
        <v>318463</v>
      </c>
      <c r="E27" s="39">
        <f>'GAAP IS'!Q33</f>
        <v>362527</v>
      </c>
      <c r="F27" s="39">
        <f>'GAAP IS'!R33</f>
        <v>383162</v>
      </c>
      <c r="G27" s="39">
        <f>'GAAP IS'!S33</f>
        <v>418796</v>
      </c>
      <c r="H27" s="39">
        <f>'GAAP IS'!T33</f>
        <v>466688</v>
      </c>
      <c r="I27" s="39">
        <f>'GAAP IS'!U33</f>
        <v>467943</v>
      </c>
      <c r="J27" s="39">
        <f>'GAAP IS'!V33</f>
        <v>509701</v>
      </c>
    </row>
    <row r="28" spans="1:10" ht="13" x14ac:dyDescent="0.15">
      <c r="A28" s="24" t="s">
        <v>181</v>
      </c>
      <c r="B28" s="25"/>
      <c r="C28" s="65">
        <v>3095</v>
      </c>
      <c r="D28" s="65">
        <v>2759</v>
      </c>
      <c r="E28" s="65">
        <v>3709</v>
      </c>
      <c r="F28" s="65">
        <v>4100</v>
      </c>
      <c r="G28" s="65">
        <v>4711</v>
      </c>
      <c r="H28" s="65">
        <v>5413</v>
      </c>
      <c r="I28" s="65">
        <v>5591</v>
      </c>
      <c r="J28" s="65">
        <v>950</v>
      </c>
    </row>
    <row r="29" spans="1:10" ht="13" x14ac:dyDescent="0.15">
      <c r="A29" s="24" t="s">
        <v>182</v>
      </c>
      <c r="B29" s="25"/>
      <c r="C29" s="65">
        <v>4165</v>
      </c>
      <c r="D29" s="65">
        <v>3883</v>
      </c>
      <c r="E29" s="65">
        <v>3428</v>
      </c>
      <c r="F29" s="65">
        <v>4533</v>
      </c>
      <c r="G29" s="65">
        <v>5229</v>
      </c>
      <c r="H29" s="65">
        <v>5593</v>
      </c>
      <c r="I29" s="65">
        <v>6205</v>
      </c>
      <c r="J29" s="65">
        <v>1893</v>
      </c>
    </row>
    <row r="30" spans="1:10" ht="13" x14ac:dyDescent="0.15">
      <c r="A30" s="24" t="s">
        <v>183</v>
      </c>
      <c r="B30" s="25"/>
      <c r="C30" s="65">
        <v>6338</v>
      </c>
      <c r="D30" s="65">
        <v>3983</v>
      </c>
      <c r="E30" s="65">
        <v>7540</v>
      </c>
      <c r="F30" s="65">
        <v>8976</v>
      </c>
      <c r="G30" s="65">
        <v>8108</v>
      </c>
      <c r="H30" s="65">
        <v>8908</v>
      </c>
      <c r="I30" s="65">
        <v>8949</v>
      </c>
      <c r="J30" s="65">
        <v>3980</v>
      </c>
    </row>
    <row r="31" spans="1:10" ht="13" x14ac:dyDescent="0.15">
      <c r="A31" s="24" t="s">
        <v>184</v>
      </c>
      <c r="B31" s="25"/>
      <c r="C31" s="57">
        <f t="shared" ref="C31:J31" si="7">SUM(C28:C30)</f>
        <v>13598</v>
      </c>
      <c r="D31" s="57">
        <f t="shared" si="7"/>
        <v>10625</v>
      </c>
      <c r="E31" s="57">
        <f t="shared" si="7"/>
        <v>14677</v>
      </c>
      <c r="F31" s="57">
        <f t="shared" si="7"/>
        <v>17609</v>
      </c>
      <c r="G31" s="57">
        <f t="shared" si="7"/>
        <v>18048</v>
      </c>
      <c r="H31" s="57">
        <f t="shared" si="7"/>
        <v>19914</v>
      </c>
      <c r="I31" s="57">
        <f t="shared" si="7"/>
        <v>20745</v>
      </c>
      <c r="J31" s="57">
        <f t="shared" si="7"/>
        <v>6823</v>
      </c>
    </row>
    <row r="32" spans="1:10" ht="13" x14ac:dyDescent="0.15">
      <c r="A32" s="59" t="s">
        <v>185</v>
      </c>
      <c r="B32" s="25"/>
      <c r="C32" s="61">
        <f t="shared" ref="C32:J32" si="8">C27-C31</f>
        <v>262564</v>
      </c>
      <c r="D32" s="61">
        <f t="shared" si="8"/>
        <v>307838</v>
      </c>
      <c r="E32" s="61">
        <f t="shared" si="8"/>
        <v>347850</v>
      </c>
      <c r="F32" s="61">
        <f t="shared" si="8"/>
        <v>365553</v>
      </c>
      <c r="G32" s="61">
        <f t="shared" si="8"/>
        <v>400748</v>
      </c>
      <c r="H32" s="61">
        <f t="shared" si="8"/>
        <v>446774</v>
      </c>
      <c r="I32" s="61">
        <f t="shared" si="8"/>
        <v>447198</v>
      </c>
      <c r="J32" s="61">
        <f t="shared" si="8"/>
        <v>502878</v>
      </c>
    </row>
    <row r="33" spans="1:10" ht="13" x14ac:dyDescent="0.15">
      <c r="A33" s="11"/>
      <c r="B33" s="5"/>
      <c r="C33" s="5"/>
      <c r="D33" s="5"/>
      <c r="E33" s="5"/>
      <c r="F33" s="5"/>
      <c r="G33" s="5"/>
      <c r="H33" s="5"/>
      <c r="I33" s="5"/>
      <c r="J33" s="5"/>
    </row>
    <row r="34" spans="1:10" ht="13" x14ac:dyDescent="0.15">
      <c r="A34" s="138" t="s">
        <v>186</v>
      </c>
      <c r="B34" s="5"/>
      <c r="C34" s="134">
        <f>'GAAP IS'!O34</f>
        <v>-20992</v>
      </c>
      <c r="D34" s="134">
        <f>'GAAP IS'!P34</f>
        <v>-2647</v>
      </c>
      <c r="E34" s="134">
        <f>'GAAP IS'!Q34</f>
        <v>-9867</v>
      </c>
      <c r="F34" s="134">
        <f>'GAAP IS'!R34</f>
        <v>-3108</v>
      </c>
      <c r="G34" s="134">
        <f>'GAAP IS'!S34</f>
        <v>-22042</v>
      </c>
      <c r="H34" s="134">
        <f>'GAAP IS'!T34</f>
        <v>-843</v>
      </c>
      <c r="I34" s="134">
        <f>'GAAP IS'!U34</f>
        <v>32094</v>
      </c>
      <c r="J34" s="134">
        <f>'GAAP IS'!V34</f>
        <v>17348</v>
      </c>
    </row>
    <row r="35" spans="1:10" ht="13" x14ac:dyDescent="0.15">
      <c r="A35" s="139" t="s">
        <v>187</v>
      </c>
      <c r="B35" s="25"/>
      <c r="C35" s="57">
        <f t="shared" ref="C35:J35" si="9">C24-C31</f>
        <v>-7352</v>
      </c>
      <c r="D35" s="57">
        <f t="shared" si="9"/>
        <v>-1267</v>
      </c>
      <c r="E35" s="57">
        <f t="shared" si="9"/>
        <v>-4914</v>
      </c>
      <c r="F35" s="57">
        <f t="shared" si="9"/>
        <v>-6875</v>
      </c>
      <c r="G35" s="57">
        <f t="shared" si="9"/>
        <v>-6608</v>
      </c>
      <c r="H35" s="57">
        <f t="shared" si="9"/>
        <v>-6618</v>
      </c>
      <c r="I35" s="57">
        <f t="shared" si="9"/>
        <v>-8082</v>
      </c>
      <c r="J35" s="57">
        <f t="shared" si="9"/>
        <v>-2443</v>
      </c>
    </row>
    <row r="36" spans="1:10" ht="13" x14ac:dyDescent="0.15">
      <c r="A36" s="59" t="s">
        <v>188</v>
      </c>
      <c r="B36" s="25"/>
      <c r="C36" s="136">
        <f t="shared" ref="C36:J36" si="10">C25-C32</f>
        <v>-13640</v>
      </c>
      <c r="D36" s="136">
        <f t="shared" si="10"/>
        <v>-1380</v>
      </c>
      <c r="E36" s="136">
        <f t="shared" si="10"/>
        <v>-4953</v>
      </c>
      <c r="F36" s="136">
        <f t="shared" si="10"/>
        <v>3767</v>
      </c>
      <c r="G36" s="136">
        <f t="shared" si="10"/>
        <v>-15434</v>
      </c>
      <c r="H36" s="136">
        <f t="shared" si="10"/>
        <v>5775</v>
      </c>
      <c r="I36" s="136">
        <f t="shared" si="10"/>
        <v>40176</v>
      </c>
      <c r="J36" s="136">
        <f t="shared" si="10"/>
        <v>19791</v>
      </c>
    </row>
    <row r="37" spans="1:10" ht="13" x14ac:dyDescent="0.15">
      <c r="A37" s="11"/>
      <c r="B37" s="5"/>
      <c r="C37" s="5"/>
      <c r="D37" s="5"/>
      <c r="E37" s="5"/>
      <c r="F37" s="5"/>
      <c r="G37" s="5"/>
      <c r="H37" s="5"/>
      <c r="I37" s="5"/>
      <c r="J37" s="5"/>
    </row>
    <row r="38" spans="1:10" ht="13" x14ac:dyDescent="0.15">
      <c r="A38" s="11" t="s">
        <v>189</v>
      </c>
      <c r="B38" s="5"/>
      <c r="C38" s="134">
        <f>'Non-GAAP IS'!O32</f>
        <v>35894</v>
      </c>
      <c r="D38" s="134">
        <f>'Non-GAAP IS'!P32</f>
        <v>68322</v>
      </c>
      <c r="E38" s="134">
        <f>'Non-GAAP IS'!Q32</f>
        <v>70997</v>
      </c>
      <c r="F38" s="134">
        <f>'Non-GAAP IS'!R32</f>
        <v>81310</v>
      </c>
      <c r="G38" s="134">
        <f>'Non-GAAP IS'!S32</f>
        <v>61697</v>
      </c>
      <c r="H38" s="134">
        <f>'Non-GAAP IS'!T32</f>
        <v>105304</v>
      </c>
      <c r="I38" s="134">
        <f>'Non-GAAP IS'!U32</f>
        <v>131323</v>
      </c>
      <c r="J38" s="134">
        <f>'Non-GAAP IS'!V32</f>
        <v>118529</v>
      </c>
    </row>
    <row r="39" spans="1:10" ht="13" x14ac:dyDescent="0.15">
      <c r="A39" s="24" t="str">
        <f>A35</f>
        <v>Caviar operating income (loss)</v>
      </c>
      <c r="B39" s="25"/>
      <c r="C39" s="57">
        <f t="shared" ref="C39:J39" si="11">C35</f>
        <v>-7352</v>
      </c>
      <c r="D39" s="57">
        <f t="shared" si="11"/>
        <v>-1267</v>
      </c>
      <c r="E39" s="57">
        <f t="shared" si="11"/>
        <v>-4914</v>
      </c>
      <c r="F39" s="57">
        <f t="shared" si="11"/>
        <v>-6875</v>
      </c>
      <c r="G39" s="57">
        <f t="shared" si="11"/>
        <v>-6608</v>
      </c>
      <c r="H39" s="57">
        <f t="shared" si="11"/>
        <v>-6618</v>
      </c>
      <c r="I39" s="57">
        <f t="shared" si="11"/>
        <v>-8082</v>
      </c>
      <c r="J39" s="57">
        <f t="shared" si="11"/>
        <v>-2443</v>
      </c>
    </row>
    <row r="40" spans="1:10" ht="13" x14ac:dyDescent="0.15">
      <c r="A40" s="24" t="s">
        <v>190</v>
      </c>
      <c r="B40" s="25"/>
      <c r="C40" s="65">
        <v>1734</v>
      </c>
      <c r="D40" s="65">
        <v>1837</v>
      </c>
      <c r="E40" s="65">
        <v>2254</v>
      </c>
      <c r="F40" s="65">
        <v>2293</v>
      </c>
      <c r="G40" s="65">
        <v>2592</v>
      </c>
      <c r="H40" s="140">
        <v>3483</v>
      </c>
      <c r="I40" s="140">
        <v>3729</v>
      </c>
      <c r="J40" s="140">
        <v>-685</v>
      </c>
    </row>
    <row r="41" spans="1:10" ht="13" x14ac:dyDescent="0.15">
      <c r="A41" s="24" t="s">
        <v>191</v>
      </c>
      <c r="B41" s="25"/>
      <c r="C41" s="65">
        <v>387</v>
      </c>
      <c r="D41" s="65">
        <v>539</v>
      </c>
      <c r="E41" s="65">
        <v>547</v>
      </c>
      <c r="F41" s="65">
        <v>659</v>
      </c>
      <c r="G41" s="65">
        <v>657</v>
      </c>
      <c r="H41" s="140">
        <v>544</v>
      </c>
      <c r="I41" s="140">
        <v>842</v>
      </c>
      <c r="J41" s="140">
        <v>0</v>
      </c>
    </row>
    <row r="42" spans="1:10" ht="13" x14ac:dyDescent="0.15">
      <c r="A42" s="24" t="s">
        <v>192</v>
      </c>
      <c r="B42" s="25"/>
      <c r="C42" s="65">
        <v>152</v>
      </c>
      <c r="D42" s="65">
        <v>-83</v>
      </c>
      <c r="E42" s="65">
        <v>-50</v>
      </c>
      <c r="F42" s="65">
        <v>96</v>
      </c>
      <c r="G42" s="65">
        <v>18</v>
      </c>
      <c r="H42" s="140">
        <v>336</v>
      </c>
      <c r="I42" s="140">
        <v>104</v>
      </c>
      <c r="J42" s="140">
        <v>1018</v>
      </c>
    </row>
    <row r="43" spans="1:10" ht="13" x14ac:dyDescent="0.15">
      <c r="A43" s="24" t="s">
        <v>193</v>
      </c>
      <c r="B43" s="25"/>
      <c r="C43" s="140">
        <v>-5079</v>
      </c>
      <c r="D43" s="140">
        <v>1026</v>
      </c>
      <c r="E43" s="140">
        <v>-2163</v>
      </c>
      <c r="F43" s="140">
        <v>-3827</v>
      </c>
      <c r="G43" s="140">
        <v>-3341</v>
      </c>
      <c r="H43" s="140">
        <v>-2155</v>
      </c>
      <c r="I43" s="140">
        <v>-3427</v>
      </c>
      <c r="J43" s="140">
        <v>-2110</v>
      </c>
    </row>
    <row r="44" spans="1:10" ht="13" x14ac:dyDescent="0.15">
      <c r="A44" s="59" t="s">
        <v>194</v>
      </c>
      <c r="B44" s="141"/>
      <c r="C44" s="61">
        <f t="shared" ref="C44:J44" si="12">C38-C43</f>
        <v>40973</v>
      </c>
      <c r="D44" s="61">
        <f t="shared" si="12"/>
        <v>67296</v>
      </c>
      <c r="E44" s="61">
        <f t="shared" si="12"/>
        <v>73160</v>
      </c>
      <c r="F44" s="61">
        <f t="shared" si="12"/>
        <v>85137</v>
      </c>
      <c r="G44" s="61">
        <f t="shared" si="12"/>
        <v>65038</v>
      </c>
      <c r="H44" s="61">
        <f t="shared" si="12"/>
        <v>107459</v>
      </c>
      <c r="I44" s="61">
        <f t="shared" si="12"/>
        <v>134750</v>
      </c>
      <c r="J44" s="61">
        <f t="shared" si="12"/>
        <v>120639</v>
      </c>
    </row>
    <row r="45" spans="1:10" ht="13" x14ac:dyDescent="0.15">
      <c r="A45" s="11"/>
      <c r="B45" s="5"/>
      <c r="C45" s="5"/>
      <c r="D45" s="5"/>
      <c r="E45" s="5"/>
      <c r="F45" s="5"/>
      <c r="G45" s="5"/>
      <c r="H45" s="5"/>
      <c r="I45" s="5"/>
      <c r="J45" s="5"/>
    </row>
    <row r="46" spans="1:10" ht="13" x14ac:dyDescent="0.15">
      <c r="A46" s="88" t="s">
        <v>59</v>
      </c>
      <c r="B46" s="5"/>
      <c r="C46" s="142"/>
      <c r="D46" s="143"/>
      <c r="E46" s="143"/>
      <c r="F46" s="143"/>
      <c r="G46" s="143"/>
      <c r="H46" s="143"/>
      <c r="I46" s="143"/>
      <c r="J46" s="143"/>
    </row>
    <row r="47" spans="1:10" ht="13" x14ac:dyDescent="0.15">
      <c r="A47" s="11" t="s">
        <v>172</v>
      </c>
      <c r="B47" s="5"/>
      <c r="C47" s="144"/>
      <c r="D47" s="145"/>
      <c r="E47" s="145"/>
      <c r="F47" s="145"/>
      <c r="G47" s="146">
        <f t="shared" ref="G47:J47" si="13">G7/C7-1</f>
        <v>0.43487091742035267</v>
      </c>
      <c r="H47" s="146">
        <f t="shared" si="13"/>
        <v>0.44089243598899541</v>
      </c>
      <c r="I47" s="146">
        <f t="shared" si="13"/>
        <v>0.43573576024704463</v>
      </c>
      <c r="J47" s="146">
        <f t="shared" si="13"/>
        <v>0.40846065748159832</v>
      </c>
    </row>
    <row r="48" spans="1:10" ht="13" x14ac:dyDescent="0.15">
      <c r="A48" s="24" t="s">
        <v>195</v>
      </c>
      <c r="B48" s="25"/>
      <c r="C48" s="147"/>
      <c r="D48" s="148"/>
      <c r="E48" s="148"/>
      <c r="F48" s="148"/>
      <c r="G48" s="149">
        <f t="shared" ref="G48:J48" si="14">G9/C9-1</f>
        <v>0.42377100574918813</v>
      </c>
      <c r="H48" s="149">
        <f t="shared" si="14"/>
        <v>0.45351286806998869</v>
      </c>
      <c r="I48" s="149">
        <f t="shared" si="14"/>
        <v>0.45458829114863053</v>
      </c>
      <c r="J48" s="149">
        <f t="shared" si="14"/>
        <v>0.46173071618753836</v>
      </c>
    </row>
    <row r="49" spans="1:10" ht="13" x14ac:dyDescent="0.15">
      <c r="A49" s="11"/>
      <c r="B49" s="5"/>
      <c r="C49" s="144"/>
      <c r="D49" s="144"/>
      <c r="E49" s="144"/>
      <c r="F49" s="144"/>
      <c r="G49" s="150"/>
      <c r="H49" s="150"/>
      <c r="I49" s="150"/>
      <c r="J49" s="150"/>
    </row>
    <row r="50" spans="1:10" ht="13" x14ac:dyDescent="0.15">
      <c r="A50" s="24" t="s">
        <v>116</v>
      </c>
      <c r="B50" s="25"/>
      <c r="C50" s="147"/>
      <c r="D50" s="147"/>
      <c r="E50" s="147"/>
      <c r="F50" s="147"/>
      <c r="G50" s="149">
        <f t="shared" ref="G50:I50" si="15">G15/C15-1</f>
        <v>0.5939312952219542</v>
      </c>
      <c r="H50" s="149">
        <f t="shared" si="15"/>
        <v>0.4601759579485929</v>
      </c>
      <c r="I50" s="149">
        <f t="shared" si="15"/>
        <v>0.39681910116529351</v>
      </c>
      <c r="J50" s="149"/>
    </row>
    <row r="51" spans="1:10" ht="13" x14ac:dyDescent="0.15">
      <c r="A51" s="24" t="s">
        <v>196</v>
      </c>
      <c r="B51" s="25"/>
      <c r="C51" s="147"/>
      <c r="D51" s="147"/>
      <c r="E51" s="147"/>
      <c r="F51" s="147"/>
      <c r="G51" s="149">
        <f t="shared" ref="G51:I51" si="16">G17/C17-1</f>
        <v>0.58409670987395779</v>
      </c>
      <c r="H51" s="149">
        <f t="shared" si="16"/>
        <v>0.49039327873838623</v>
      </c>
      <c r="I51" s="149">
        <f t="shared" si="16"/>
        <v>0.4334508993673909</v>
      </c>
      <c r="J51" s="149"/>
    </row>
    <row r="52" spans="1:10" ht="13" x14ac:dyDescent="0.15">
      <c r="A52" s="11"/>
      <c r="B52" s="5"/>
      <c r="C52" s="144"/>
      <c r="D52" s="144"/>
      <c r="E52" s="144"/>
      <c r="F52" s="144"/>
      <c r="G52" s="150"/>
      <c r="H52" s="150"/>
      <c r="I52" s="150"/>
      <c r="J52" s="150"/>
    </row>
    <row r="53" spans="1:10" ht="13" x14ac:dyDescent="0.15">
      <c r="A53" s="11" t="s">
        <v>61</v>
      </c>
      <c r="B53" s="5"/>
      <c r="C53" s="144"/>
      <c r="D53" s="144"/>
      <c r="E53" s="144"/>
      <c r="F53" s="144"/>
      <c r="G53" s="146">
        <f t="shared" ref="G53:J53" si="17">G11/C11-1</f>
        <v>1.2550023698147421</v>
      </c>
      <c r="H53" s="146">
        <f t="shared" si="17"/>
        <v>0.87135604323616112</v>
      </c>
      <c r="I53" s="146">
        <f t="shared" si="17"/>
        <v>0.68348946769913899</v>
      </c>
      <c r="J53" s="146">
        <f t="shared" si="17"/>
        <v>0.44971846875853227</v>
      </c>
    </row>
    <row r="54" spans="1:10" ht="13" x14ac:dyDescent="0.15">
      <c r="A54" s="24" t="s">
        <v>197</v>
      </c>
      <c r="B54" s="25"/>
      <c r="C54" s="147"/>
      <c r="D54" s="147"/>
      <c r="E54" s="147"/>
      <c r="F54" s="147"/>
      <c r="G54" s="149">
        <f t="shared" ref="G54:J54" si="18">G13/C13-1</f>
        <v>1.4764820004311274</v>
      </c>
      <c r="H54" s="149">
        <f t="shared" si="18"/>
        <v>1.1353523946409321</v>
      </c>
      <c r="I54" s="149">
        <f t="shared" si="18"/>
        <v>0.88638445743168526</v>
      </c>
      <c r="J54" s="149">
        <f t="shared" si="18"/>
        <v>0.77770732944458532</v>
      </c>
    </row>
    <row r="55" spans="1:10" ht="13" x14ac:dyDescent="0.15">
      <c r="A55" s="11"/>
      <c r="B55" s="5"/>
      <c r="C55" s="144"/>
      <c r="D55" s="144"/>
      <c r="E55" s="144"/>
      <c r="F55" s="144"/>
      <c r="G55" s="146"/>
      <c r="H55" s="146"/>
      <c r="I55" s="146"/>
      <c r="J55" s="146"/>
    </row>
    <row r="56" spans="1:10" ht="13" x14ac:dyDescent="0.15">
      <c r="A56" s="11" t="s">
        <v>73</v>
      </c>
      <c r="B56" s="5"/>
      <c r="C56" s="144"/>
      <c r="D56" s="144"/>
      <c r="E56" s="144"/>
      <c r="F56" s="144"/>
      <c r="G56" s="146">
        <f t="shared" ref="G56:J56" si="19">G23/C23-1</f>
        <v>0.55486146490574906</v>
      </c>
      <c r="H56" s="146">
        <f t="shared" si="19"/>
        <v>0.47505192897129978</v>
      </c>
      <c r="I56" s="146">
        <f t="shared" si="19"/>
        <v>0.41790109453864921</v>
      </c>
      <c r="J56" s="146">
        <f t="shared" si="19"/>
        <v>0.3867739847495355</v>
      </c>
    </row>
    <row r="57" spans="1:10" ht="13" x14ac:dyDescent="0.15">
      <c r="A57" s="24" t="s">
        <v>198</v>
      </c>
      <c r="B57" s="25"/>
      <c r="C57" s="147"/>
      <c r="D57" s="147"/>
      <c r="E57" s="147"/>
      <c r="F57" s="147"/>
      <c r="G57" s="149">
        <f t="shared" ref="G57:J57" si="20">G25/C25-1</f>
        <v>0.54791824010541368</v>
      </c>
      <c r="H57" s="149">
        <f t="shared" si="20"/>
        <v>0.47670806440034208</v>
      </c>
      <c r="I57" s="149">
        <f t="shared" si="20"/>
        <v>0.42134226896123317</v>
      </c>
      <c r="J57" s="149">
        <f t="shared" si="20"/>
        <v>0.41521986353297957</v>
      </c>
    </row>
    <row r="58" spans="1:10" ht="13" x14ac:dyDescent="0.15">
      <c r="A58" s="11"/>
      <c r="B58" s="5"/>
      <c r="C58" s="144"/>
      <c r="D58" s="144"/>
      <c r="E58" s="144"/>
      <c r="F58" s="144"/>
      <c r="G58" s="151"/>
      <c r="H58" s="146"/>
      <c r="I58" s="146"/>
      <c r="J58" s="146"/>
    </row>
    <row r="59" spans="1:10" ht="13" x14ac:dyDescent="0.15">
      <c r="A59" s="11" t="s">
        <v>119</v>
      </c>
      <c r="B59" s="5"/>
      <c r="C59" s="144"/>
      <c r="D59" s="144"/>
      <c r="E59" s="144"/>
      <c r="F59" s="144"/>
      <c r="G59" s="146">
        <f t="shared" ref="G59:J59" si="21">G38/C38-1</f>
        <v>0.7188666629520255</v>
      </c>
      <c r="H59" s="146">
        <f t="shared" si="21"/>
        <v>0.54128977488949381</v>
      </c>
      <c r="I59" s="146">
        <f t="shared" si="21"/>
        <v>0.84969787455807988</v>
      </c>
      <c r="J59" s="146">
        <f t="shared" si="21"/>
        <v>0.45774197515680726</v>
      </c>
    </row>
    <row r="60" spans="1:10" ht="13" x14ac:dyDescent="0.15">
      <c r="A60" s="24" t="s">
        <v>199</v>
      </c>
      <c r="B60" s="25"/>
      <c r="C60" s="147"/>
      <c r="D60" s="147"/>
      <c r="E60" s="147"/>
      <c r="F60" s="147"/>
      <c r="G60" s="149">
        <f t="shared" ref="G60:J60" si="22">G44/C44-1</f>
        <v>0.58733800307519579</v>
      </c>
      <c r="H60" s="149">
        <f t="shared" si="22"/>
        <v>0.5968111031859249</v>
      </c>
      <c r="I60" s="149">
        <f t="shared" si="22"/>
        <v>0.841853471842537</v>
      </c>
      <c r="J60" s="149">
        <f t="shared" si="22"/>
        <v>0.41699848479509494</v>
      </c>
    </row>
    <row r="61" spans="1:10" ht="13" x14ac:dyDescent="0.15">
      <c r="A61" s="21"/>
      <c r="B61" s="5"/>
      <c r="C61" s="144"/>
      <c r="D61" s="144"/>
      <c r="E61" s="144"/>
      <c r="F61" s="144"/>
      <c r="G61" s="144"/>
      <c r="H61" s="144"/>
      <c r="I61" s="144"/>
      <c r="J61" s="144"/>
    </row>
    <row r="62" spans="1:10" ht="13" x14ac:dyDescent="0.15">
      <c r="A62" s="103" t="s">
        <v>200</v>
      </c>
      <c r="B62" s="5"/>
      <c r="C62" s="143"/>
      <c r="D62" s="143"/>
      <c r="E62" s="143"/>
      <c r="F62" s="143"/>
      <c r="G62" s="143"/>
      <c r="H62" s="143"/>
      <c r="I62" s="143"/>
      <c r="J62" s="143"/>
    </row>
    <row r="63" spans="1:10" ht="48" x14ac:dyDescent="0.15">
      <c r="A63" s="103" t="s">
        <v>201</v>
      </c>
      <c r="B63" s="5"/>
      <c r="C63" s="143"/>
      <c r="D63" s="143"/>
      <c r="E63" s="143"/>
      <c r="F63" s="143"/>
      <c r="G63" s="143"/>
      <c r="H63" s="143"/>
      <c r="I63" s="143"/>
      <c r="J63" s="143"/>
    </row>
    <row r="64" spans="1:10" ht="13" hidden="1" x14ac:dyDescent="0.15">
      <c r="A64" s="11"/>
      <c r="B64" s="5"/>
      <c r="C64" s="5"/>
      <c r="D64" s="5"/>
      <c r="E64" s="5"/>
      <c r="F64" s="5"/>
      <c r="G64" s="5"/>
      <c r="H64" s="5"/>
      <c r="I64" s="5"/>
      <c r="J64" s="5"/>
    </row>
    <row r="65" spans="1:10" ht="13" hidden="1" x14ac:dyDescent="0.15">
      <c r="A65" s="11"/>
      <c r="B65" s="5"/>
      <c r="C65" s="5"/>
      <c r="D65" s="5"/>
      <c r="E65" s="5"/>
      <c r="F65" s="5"/>
      <c r="G65" s="5"/>
      <c r="H65" s="5"/>
      <c r="I65" s="5"/>
      <c r="J65" s="5"/>
    </row>
  </sheetData>
  <mergeCells count="2">
    <mergeCell ref="C4:F4"/>
    <mergeCell ref="G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GAAP IS</vt:lpstr>
      <vt:lpstr>Non-GAAP IS</vt:lpstr>
      <vt:lpstr>Operating Metrics</vt:lpstr>
      <vt:lpstr>Segment Information</vt:lpstr>
      <vt:lpstr>Segment Information ex-BNPL</vt:lpstr>
      <vt:lpstr>Pro Forma ex-Caviar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Natalie Demuro</cp:lastModifiedBy>
  <dcterms:created xsi:type="dcterms:W3CDTF">2022-11-03T20:08:37Z</dcterms:created>
  <dcterms:modified xsi:type="dcterms:W3CDTF">2022-11-03T20:16:40Z</dcterms:modified>
</cp:coreProperties>
</file>