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mc:AlternateContent xmlns:mc="http://schemas.openxmlformats.org/markup-compatibility/2006">
    <mc:Choice Requires="x15">
      <x15ac:absPath xmlns:x15ac="http://schemas.microsoft.com/office/spreadsheetml/2010/11/ac" url="/Users/ndemuro/Documents/"/>
    </mc:Choice>
  </mc:AlternateContent>
  <xr:revisionPtr revIDLastSave="0" documentId="8_{D6972E05-B32E-A74B-B6E3-55F595199B8E}" xr6:coauthVersionLast="47" xr6:coauthVersionMax="47" xr10:uidLastSave="{00000000-0000-0000-0000-000000000000}"/>
  <bookViews>
    <workbookView xWindow="0" yWindow="500" windowWidth="35840" windowHeight="20400" xr2:uid="{00000000-000D-0000-FFFF-FFFF00000000}"/>
  </bookViews>
  <sheets>
    <sheet name="Cover Page" sheetId="1" r:id="rId1"/>
    <sheet name="GAAP IS" sheetId="2" r:id="rId2"/>
    <sheet name="Non-GAAP IS" sheetId="3" r:id="rId3"/>
    <sheet name="Operating Metrics" sheetId="4" r:id="rId4"/>
    <sheet name="Segment Information" sheetId="5" r:id="rId5"/>
    <sheet name="Combined Company Metrics" sheetId="6" r:id="rId6"/>
    <sheet name="Segment Information ex-BNPL" sheetId="7" r:id="rId7"/>
    <sheet name="Pro Forma ex-Caviar" sheetId="8"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3" i="8" l="1"/>
  <c r="A39" i="8"/>
  <c r="I35" i="8"/>
  <c r="I39" i="8" s="1"/>
  <c r="H35" i="8"/>
  <c r="H39" i="8" s="1"/>
  <c r="G35" i="8"/>
  <c r="G39" i="8" s="1"/>
  <c r="F35" i="8"/>
  <c r="F39" i="8" s="1"/>
  <c r="D35" i="8"/>
  <c r="D39" i="8" s="1"/>
  <c r="C35" i="8"/>
  <c r="C39" i="8" s="1"/>
  <c r="J31" i="8"/>
  <c r="J35" i="8" s="1"/>
  <c r="J39" i="8" s="1"/>
  <c r="I31" i="8"/>
  <c r="H31" i="8"/>
  <c r="G31" i="8"/>
  <c r="F31" i="8"/>
  <c r="E31" i="8"/>
  <c r="E35" i="8" s="1"/>
  <c r="E39" i="8" s="1"/>
  <c r="D31" i="8"/>
  <c r="C31" i="8"/>
  <c r="I16" i="8"/>
  <c r="H16" i="8"/>
  <c r="G16" i="8"/>
  <c r="F16" i="8"/>
  <c r="E16" i="8"/>
  <c r="D16" i="8"/>
  <c r="C16" i="8"/>
  <c r="J12" i="8"/>
  <c r="I12" i="8"/>
  <c r="H12" i="8"/>
  <c r="G12" i="8"/>
  <c r="F12" i="8"/>
  <c r="E12" i="8"/>
  <c r="D12" i="8"/>
  <c r="C12" i="8"/>
  <c r="J11" i="8"/>
  <c r="J13" i="8" s="1"/>
  <c r="I11" i="8"/>
  <c r="I53" i="8" s="1"/>
  <c r="H11" i="8"/>
  <c r="H13" i="8" s="1"/>
  <c r="G11" i="8"/>
  <c r="G53" i="8" s="1"/>
  <c r="F11" i="8"/>
  <c r="J53" i="8" s="1"/>
  <c r="E11" i="8"/>
  <c r="E13" i="8" s="1"/>
  <c r="D11" i="8"/>
  <c r="D13" i="8" s="1"/>
  <c r="C11" i="8"/>
  <c r="C13" i="8" s="1"/>
  <c r="F26" i="7"/>
  <c r="E26" i="7"/>
  <c r="D26" i="7"/>
  <c r="C26" i="7"/>
  <c r="H24" i="7"/>
  <c r="F24" i="7"/>
  <c r="E24" i="7"/>
  <c r="D24" i="7"/>
  <c r="H23" i="7"/>
  <c r="H22" i="7"/>
  <c r="F22" i="7"/>
  <c r="E22" i="7"/>
  <c r="D22" i="7"/>
  <c r="C22" i="7"/>
  <c r="C24" i="7" s="1"/>
  <c r="H20" i="7"/>
  <c r="H26" i="7" s="1"/>
  <c r="H19" i="7"/>
  <c r="H25" i="7" s="1"/>
  <c r="F19" i="7"/>
  <c r="F25" i="7" s="1"/>
  <c r="F27" i="7" s="1"/>
  <c r="E19" i="7"/>
  <c r="E25" i="7" s="1"/>
  <c r="E27" i="7" s="1"/>
  <c r="F15" i="7"/>
  <c r="E15" i="7"/>
  <c r="D15" i="7"/>
  <c r="C15" i="7"/>
  <c r="H14" i="7"/>
  <c r="H16" i="7" s="1"/>
  <c r="E14" i="7"/>
  <c r="E16" i="7" s="1"/>
  <c r="D13" i="7"/>
  <c r="H12" i="7"/>
  <c r="H15" i="7" s="1"/>
  <c r="H11" i="7"/>
  <c r="H13" i="7" s="1"/>
  <c r="F11" i="7"/>
  <c r="F13" i="7" s="1"/>
  <c r="E11" i="7"/>
  <c r="E13" i="7" s="1"/>
  <c r="D11" i="7"/>
  <c r="C11" i="7"/>
  <c r="C13" i="7" s="1"/>
  <c r="H10" i="7"/>
  <c r="F10" i="7"/>
  <c r="E10" i="7"/>
  <c r="H9" i="7"/>
  <c r="H8" i="7"/>
  <c r="F8" i="7"/>
  <c r="E8" i="7"/>
  <c r="C8" i="7"/>
  <c r="C14" i="7" s="1"/>
  <c r="C16" i="7" s="1"/>
  <c r="D21" i="6"/>
  <c r="C21" i="6"/>
  <c r="E20" i="6"/>
  <c r="E22" i="6" s="1"/>
  <c r="F16" i="6"/>
  <c r="E16" i="6"/>
  <c r="D16" i="6"/>
  <c r="C16" i="6"/>
  <c r="D14" i="6"/>
  <c r="C14" i="6"/>
  <c r="AA61" i="5"/>
  <c r="U60" i="5"/>
  <c r="T60" i="5"/>
  <c r="S60" i="5"/>
  <c r="R60" i="5"/>
  <c r="Q60" i="5"/>
  <c r="P60" i="5"/>
  <c r="T59" i="5"/>
  <c r="Q59" i="5"/>
  <c r="U56" i="5"/>
  <c r="T56" i="5"/>
  <c r="S56" i="5"/>
  <c r="R56" i="5"/>
  <c r="Q56" i="5"/>
  <c r="P56" i="5"/>
  <c r="R52" i="5"/>
  <c r="Y51" i="5"/>
  <c r="X51" i="5"/>
  <c r="U51" i="5"/>
  <c r="T51" i="5"/>
  <c r="S51" i="5"/>
  <c r="R51" i="5"/>
  <c r="Q51" i="5"/>
  <c r="P51" i="5"/>
  <c r="O51" i="5"/>
  <c r="N51" i="5"/>
  <c r="M51" i="5"/>
  <c r="L51" i="5"/>
  <c r="K51" i="5"/>
  <c r="J51" i="5"/>
  <c r="I51" i="5"/>
  <c r="H51" i="5"/>
  <c r="X50" i="5"/>
  <c r="U50" i="5"/>
  <c r="R50" i="5"/>
  <c r="AA49" i="5"/>
  <c r="Z49" i="5"/>
  <c r="Y49" i="5"/>
  <c r="X49" i="5"/>
  <c r="U49" i="5"/>
  <c r="T49" i="5"/>
  <c r="S49" i="5"/>
  <c r="R49" i="5"/>
  <c r="Q49" i="5"/>
  <c r="P49" i="5"/>
  <c r="O49" i="5"/>
  <c r="M49" i="5"/>
  <c r="L49" i="5"/>
  <c r="K49" i="5"/>
  <c r="I49" i="5"/>
  <c r="H49" i="5"/>
  <c r="AA47" i="5"/>
  <c r="Z47" i="5"/>
  <c r="Y47" i="5"/>
  <c r="X47" i="5"/>
  <c r="U47" i="5"/>
  <c r="T47" i="5"/>
  <c r="S47" i="5"/>
  <c r="R47" i="5"/>
  <c r="Q47" i="5"/>
  <c r="P47" i="5"/>
  <c r="O47" i="5"/>
  <c r="M47" i="5"/>
  <c r="L47" i="5"/>
  <c r="J47" i="5"/>
  <c r="I47" i="5"/>
  <c r="H47" i="5"/>
  <c r="AA46" i="5"/>
  <c r="Z46" i="5"/>
  <c r="Y46" i="5"/>
  <c r="X46" i="5"/>
  <c r="U46" i="5"/>
  <c r="T46" i="5"/>
  <c r="S46" i="5"/>
  <c r="R46" i="5"/>
  <c r="Q46" i="5"/>
  <c r="P46" i="5"/>
  <c r="O46" i="5"/>
  <c r="M46" i="5"/>
  <c r="L46" i="5"/>
  <c r="I46" i="5"/>
  <c r="H46" i="5"/>
  <c r="Y42" i="5"/>
  <c r="X42" i="5"/>
  <c r="U42" i="5"/>
  <c r="T42" i="5"/>
  <c r="S42" i="5"/>
  <c r="R42" i="5"/>
  <c r="Q42" i="5"/>
  <c r="P42" i="5"/>
  <c r="O42" i="5"/>
  <c r="N42" i="5"/>
  <c r="M42" i="5"/>
  <c r="L42" i="5"/>
  <c r="K42" i="5"/>
  <c r="J42" i="5"/>
  <c r="I42" i="5"/>
  <c r="H42" i="5"/>
  <c r="U41" i="5"/>
  <c r="AA39" i="5"/>
  <c r="Z39" i="5"/>
  <c r="Y39" i="5"/>
  <c r="X39" i="5"/>
  <c r="U39" i="5"/>
  <c r="T39" i="5"/>
  <c r="S39" i="5"/>
  <c r="R39" i="5"/>
  <c r="Q39" i="5"/>
  <c r="P39" i="5"/>
  <c r="O39" i="5"/>
  <c r="M39" i="5"/>
  <c r="L39" i="5"/>
  <c r="I39" i="5"/>
  <c r="H39" i="5"/>
  <c r="AA38" i="5"/>
  <c r="Z38" i="5"/>
  <c r="Y38" i="5"/>
  <c r="X38" i="5"/>
  <c r="U38" i="5"/>
  <c r="T38" i="5"/>
  <c r="S38" i="5"/>
  <c r="R38" i="5"/>
  <c r="Q38" i="5"/>
  <c r="P38" i="5"/>
  <c r="O38" i="5"/>
  <c r="M38" i="5"/>
  <c r="L38" i="5"/>
  <c r="I38" i="5"/>
  <c r="H38" i="5"/>
  <c r="AA37" i="5"/>
  <c r="Z37" i="5"/>
  <c r="Y37" i="5"/>
  <c r="X37" i="5"/>
  <c r="U37" i="5"/>
  <c r="T37" i="5"/>
  <c r="S37" i="5"/>
  <c r="R37" i="5"/>
  <c r="Q37" i="5"/>
  <c r="P37" i="5"/>
  <c r="O37" i="5"/>
  <c r="M37" i="5"/>
  <c r="L37" i="5"/>
  <c r="K37" i="5"/>
  <c r="I37" i="5"/>
  <c r="H37" i="5"/>
  <c r="AA32" i="5"/>
  <c r="Q32" i="5"/>
  <c r="Q61" i="5" s="1"/>
  <c r="P32" i="5"/>
  <c r="P61" i="5" s="1"/>
  <c r="O32" i="5"/>
  <c r="M32" i="5"/>
  <c r="N31" i="5"/>
  <c r="AA30" i="5"/>
  <c r="AA56" i="5" s="1"/>
  <c r="Z30" i="5"/>
  <c r="Z31" i="5" s="1"/>
  <c r="AA60" i="5" s="1"/>
  <c r="U30" i="5"/>
  <c r="U32" i="5" s="1"/>
  <c r="U61" i="5" s="1"/>
  <c r="T30" i="5"/>
  <c r="T32" i="5" s="1"/>
  <c r="T61" i="5" s="1"/>
  <c r="S30" i="5"/>
  <c r="S32" i="5" s="1"/>
  <c r="S61" i="5" s="1"/>
  <c r="R30" i="5"/>
  <c r="R32" i="5" s="1"/>
  <c r="R61" i="5" s="1"/>
  <c r="Q30" i="5"/>
  <c r="P30" i="5"/>
  <c r="O30" i="5"/>
  <c r="N30" i="5"/>
  <c r="M30" i="5"/>
  <c r="L30" i="5"/>
  <c r="P59" i="5" s="1"/>
  <c r="AA23" i="5"/>
  <c r="AA52" i="5" s="1"/>
  <c r="Y23" i="5"/>
  <c r="Z52" i="5" s="1"/>
  <c r="X23" i="5"/>
  <c r="X52" i="5" s="1"/>
  <c r="W23" i="5"/>
  <c r="U23" i="5"/>
  <c r="T23" i="5"/>
  <c r="R23" i="5"/>
  <c r="Q23" i="5"/>
  <c r="U52" i="5" s="1"/>
  <c r="N23" i="5"/>
  <c r="C20" i="6" s="1"/>
  <c r="C22" i="6" s="1"/>
  <c r="K23" i="5"/>
  <c r="I23" i="5"/>
  <c r="H23" i="5"/>
  <c r="H52" i="5" s="1"/>
  <c r="D23" i="5"/>
  <c r="Z21" i="5"/>
  <c r="AA50" i="5" s="1"/>
  <c r="Y21" i="5"/>
  <c r="Y50" i="5" s="1"/>
  <c r="X21" i="5"/>
  <c r="W21" i="5"/>
  <c r="U21" i="5"/>
  <c r="T21" i="5"/>
  <c r="T50" i="5" s="1"/>
  <c r="S21" i="5"/>
  <c r="S50" i="5" s="1"/>
  <c r="P21" i="5"/>
  <c r="D19" i="7" s="1"/>
  <c r="O21" i="5"/>
  <c r="O23" i="5" s="1"/>
  <c r="M21" i="5"/>
  <c r="M23" i="5" s="1"/>
  <c r="M52" i="5" s="1"/>
  <c r="L21" i="5"/>
  <c r="L23" i="5" s="1"/>
  <c r="L52" i="5" s="1"/>
  <c r="K21" i="5"/>
  <c r="AA59" i="4" s="1"/>
  <c r="I21" i="5"/>
  <c r="Y59" i="4" s="1"/>
  <c r="Y61" i="4" s="1"/>
  <c r="H21" i="5"/>
  <c r="H50" i="5" s="1"/>
  <c r="E21" i="5"/>
  <c r="E23" i="5" s="1"/>
  <c r="D21" i="5"/>
  <c r="G20" i="5"/>
  <c r="J20" i="5" s="1"/>
  <c r="C20" i="5"/>
  <c r="F20" i="5" s="1"/>
  <c r="J18" i="5"/>
  <c r="N47" i="5" s="1"/>
  <c r="G18" i="5"/>
  <c r="K47" i="5" s="1"/>
  <c r="F18" i="5"/>
  <c r="C18" i="5"/>
  <c r="G17" i="5"/>
  <c r="J17" i="5" s="1"/>
  <c r="C17" i="5"/>
  <c r="C21" i="5" s="1"/>
  <c r="C23" i="5" s="1"/>
  <c r="AA14" i="5"/>
  <c r="AA43" i="5" s="1"/>
  <c r="R14" i="5"/>
  <c r="E13" i="6" s="1"/>
  <c r="E15" i="6" s="1"/>
  <c r="E17" i="6" s="1"/>
  <c r="Q14" i="5"/>
  <c r="P14" i="5"/>
  <c r="P43" i="5" s="1"/>
  <c r="O14" i="5"/>
  <c r="D13" i="6" s="1"/>
  <c r="D15" i="6" s="1"/>
  <c r="D17" i="6" s="1"/>
  <c r="L14" i="5"/>
  <c r="L43" i="5" s="1"/>
  <c r="K14" i="5"/>
  <c r="I14" i="5"/>
  <c r="H14" i="5"/>
  <c r="Z12" i="5"/>
  <c r="Z13" i="5" s="1"/>
  <c r="Y12" i="5"/>
  <c r="Y41" i="5" s="1"/>
  <c r="X12" i="5"/>
  <c r="X14" i="5" s="1"/>
  <c r="X43" i="5" s="1"/>
  <c r="W12" i="5"/>
  <c r="U12" i="5"/>
  <c r="U14" i="5" s="1"/>
  <c r="U43" i="5" s="1"/>
  <c r="T12" i="5"/>
  <c r="T14" i="5" s="1"/>
  <c r="T43" i="5" s="1"/>
  <c r="S12" i="5"/>
  <c r="S14" i="5" s="1"/>
  <c r="P12" i="5"/>
  <c r="P41" i="5" s="1"/>
  <c r="O12" i="5"/>
  <c r="O41" i="5" s="1"/>
  <c r="N12" i="5"/>
  <c r="M12" i="5"/>
  <c r="M41" i="5" s="1"/>
  <c r="L12" i="5"/>
  <c r="K12" i="5"/>
  <c r="I12" i="5"/>
  <c r="H12" i="5"/>
  <c r="L41" i="5" s="1"/>
  <c r="F12" i="5"/>
  <c r="F14" i="5" s="1"/>
  <c r="E12" i="5"/>
  <c r="E14" i="5" s="1"/>
  <c r="D12" i="5"/>
  <c r="D14" i="5" s="1"/>
  <c r="G10" i="5"/>
  <c r="K39" i="5" s="1"/>
  <c r="C10" i="5"/>
  <c r="G9" i="5"/>
  <c r="G12" i="5" s="1"/>
  <c r="C9" i="5"/>
  <c r="C12" i="5" s="1"/>
  <c r="C14" i="5" s="1"/>
  <c r="G8" i="5"/>
  <c r="J8" i="5" s="1"/>
  <c r="C8" i="5"/>
  <c r="AH61" i="4"/>
  <c r="X61" i="4"/>
  <c r="AR60" i="4"/>
  <c r="AK60" i="4"/>
  <c r="AJ60" i="4"/>
  <c r="AI60" i="4"/>
  <c r="AH60" i="4"/>
  <c r="AG60" i="4"/>
  <c r="AF60" i="4"/>
  <c r="AE60" i="4"/>
  <c r="AT60" i="4" s="1"/>
  <c r="AD60" i="4"/>
  <c r="AC60" i="4"/>
  <c r="AB60" i="4"/>
  <c r="AS60" i="4" s="1"/>
  <c r="AA60" i="4"/>
  <c r="Z60" i="4"/>
  <c r="Y60" i="4"/>
  <c r="X60" i="4"/>
  <c r="W60" i="4"/>
  <c r="V60" i="4"/>
  <c r="U60" i="4"/>
  <c r="T60" i="4"/>
  <c r="AK59" i="4"/>
  <c r="AK61" i="4" s="1"/>
  <c r="AJ59" i="4"/>
  <c r="AJ61" i="4" s="1"/>
  <c r="AI59" i="4"/>
  <c r="AI61" i="4" s="1"/>
  <c r="AH59" i="4"/>
  <c r="AG59" i="4"/>
  <c r="AG61" i="4" s="1"/>
  <c r="AF59" i="4"/>
  <c r="AF61" i="4" s="1"/>
  <c r="AD59" i="4"/>
  <c r="AD61" i="4" s="1"/>
  <c r="AC59" i="4"/>
  <c r="AC61" i="4" s="1"/>
  <c r="X59" i="4"/>
  <c r="U59" i="4"/>
  <c r="U61" i="4" s="1"/>
  <c r="T59" i="4"/>
  <c r="T61" i="4" s="1"/>
  <c r="AT56" i="4"/>
  <c r="AS56" i="4"/>
  <c r="AR56" i="4"/>
  <c r="AQ56" i="4"/>
  <c r="AP56" i="4"/>
  <c r="AT54" i="4"/>
  <c r="AS54" i="4"/>
  <c r="AR54" i="4"/>
  <c r="AK52" i="4"/>
  <c r="AJ52" i="4"/>
  <c r="AI52" i="4"/>
  <c r="AH52" i="4"/>
  <c r="AG52" i="4"/>
  <c r="AF52" i="4"/>
  <c r="AE52" i="4"/>
  <c r="AT50" i="4"/>
  <c r="AS50" i="4"/>
  <c r="AR50" i="4"/>
  <c r="AQ50" i="4"/>
  <c r="AP50" i="4"/>
  <c r="AT41" i="4"/>
  <c r="AW38" i="4"/>
  <c r="AV38" i="4"/>
  <c r="AK38" i="4"/>
  <c r="AG38" i="4"/>
  <c r="V22" i="4"/>
  <c r="U22" i="4"/>
  <c r="T22" i="4"/>
  <c r="S22" i="4"/>
  <c r="R22" i="4"/>
  <c r="Q22" i="4"/>
  <c r="P22" i="4"/>
  <c r="O22" i="4"/>
  <c r="AT20" i="4"/>
  <c r="AF18" i="4"/>
  <c r="P18" i="4"/>
  <c r="AP17" i="4"/>
  <c r="AH17" i="4"/>
  <c r="AH24" i="4" s="1"/>
  <c r="AG17" i="4"/>
  <c r="AG24" i="4" s="1"/>
  <c r="AF17" i="4"/>
  <c r="AF24" i="4" s="1"/>
  <c r="AE17" i="4"/>
  <c r="AE24" i="4" s="1"/>
  <c r="AD17" i="4"/>
  <c r="AD18" i="4" s="1"/>
  <c r="AB17" i="4"/>
  <c r="AB18" i="4" s="1"/>
  <c r="Y17" i="4"/>
  <c r="Y18" i="4" s="1"/>
  <c r="X17" i="4"/>
  <c r="X24" i="4" s="1"/>
  <c r="R17" i="4"/>
  <c r="R24" i="4" s="1"/>
  <c r="Q17" i="4"/>
  <c r="Q24" i="4" s="1"/>
  <c r="P17" i="4"/>
  <c r="P24" i="4" s="1"/>
  <c r="O17" i="4"/>
  <c r="O24" i="4" s="1"/>
  <c r="N17" i="4"/>
  <c r="L17" i="4"/>
  <c r="L18" i="4" s="1"/>
  <c r="I17" i="4"/>
  <c r="I18" i="4" s="1"/>
  <c r="H17" i="4"/>
  <c r="AR15" i="4"/>
  <c r="AO15" i="4"/>
  <c r="AN15" i="4"/>
  <c r="AK15" i="4"/>
  <c r="AJ15" i="4"/>
  <c r="AI15" i="4"/>
  <c r="AH15" i="4"/>
  <c r="AG15" i="4"/>
  <c r="AF15" i="4"/>
  <c r="AE15" i="4"/>
  <c r="AD15" i="4"/>
  <c r="Y15" i="4"/>
  <c r="X15" i="4"/>
  <c r="W15" i="4"/>
  <c r="V15" i="4"/>
  <c r="U15" i="4"/>
  <c r="T15" i="4"/>
  <c r="S15" i="4"/>
  <c r="R15" i="4"/>
  <c r="Q15" i="4"/>
  <c r="P15" i="4"/>
  <c r="O15" i="4"/>
  <c r="N15" i="4"/>
  <c r="M15" i="4"/>
  <c r="L15" i="4"/>
  <c r="K15" i="4"/>
  <c r="J15" i="4"/>
  <c r="I15" i="4"/>
  <c r="H15" i="4"/>
  <c r="G15" i="4"/>
  <c r="AT14" i="4"/>
  <c r="AS14" i="4"/>
  <c r="AT15" i="4" s="1"/>
  <c r="AR14" i="4"/>
  <c r="AQ14" i="4"/>
  <c r="AQ15" i="4" s="1"/>
  <c r="AP14" i="4"/>
  <c r="AP15" i="4" s="1"/>
  <c r="AO14" i="4"/>
  <c r="AN14" i="4"/>
  <c r="AM14" i="4"/>
  <c r="AP13" i="4"/>
  <c r="AK13" i="4"/>
  <c r="AK17" i="4" s="1"/>
  <c r="AJ13" i="4"/>
  <c r="AJ17" i="4" s="1"/>
  <c r="AI13" i="4"/>
  <c r="AI17" i="4" s="1"/>
  <c r="AH13" i="4"/>
  <c r="AT13" i="4" s="1"/>
  <c r="AG13" i="4"/>
  <c r="AF13" i="4"/>
  <c r="AE13" i="4"/>
  <c r="AD13" i="4"/>
  <c r="AC13" i="4"/>
  <c r="AC17" i="4" s="1"/>
  <c r="AB13" i="4"/>
  <c r="AA13" i="4"/>
  <c r="AS13" i="4" s="1"/>
  <c r="Z13" i="4"/>
  <c r="Z17" i="4" s="1"/>
  <c r="Y13" i="4"/>
  <c r="AR13" i="4" s="1"/>
  <c r="X13" i="4"/>
  <c r="W13" i="4"/>
  <c r="W17" i="4" s="1"/>
  <c r="V13" i="4"/>
  <c r="V17" i="4" s="1"/>
  <c r="U13" i="4"/>
  <c r="U17" i="4" s="1"/>
  <c r="T13" i="4"/>
  <c r="T17" i="4" s="1"/>
  <c r="S13" i="4"/>
  <c r="S17" i="4" s="1"/>
  <c r="R13" i="4"/>
  <c r="Q13" i="4"/>
  <c r="P13" i="4"/>
  <c r="O13" i="4"/>
  <c r="N13" i="4"/>
  <c r="M13" i="4"/>
  <c r="M17" i="4" s="1"/>
  <c r="M18" i="4" s="1"/>
  <c r="L13" i="4"/>
  <c r="K13" i="4"/>
  <c r="AO13" i="4" s="1"/>
  <c r="J13" i="4"/>
  <c r="J17" i="4" s="1"/>
  <c r="I13" i="4"/>
  <c r="H13" i="4"/>
  <c r="G13" i="4"/>
  <c r="G17" i="4" s="1"/>
  <c r="F13" i="4"/>
  <c r="F17" i="4" s="1"/>
  <c r="E13" i="4"/>
  <c r="E17" i="4" s="1"/>
  <c r="D13" i="4"/>
  <c r="D17" i="4" s="1"/>
  <c r="H18" i="4" s="1"/>
  <c r="C13" i="4"/>
  <c r="C17" i="4" s="1"/>
  <c r="AM17" i="4" s="1"/>
  <c r="AO11" i="4"/>
  <c r="AK11" i="4"/>
  <c r="AJ11" i="4"/>
  <c r="AI11" i="4"/>
  <c r="AH11" i="4"/>
  <c r="AG11" i="4"/>
  <c r="AF11" i="4"/>
  <c r="AE11" i="4"/>
  <c r="AD11" i="4"/>
  <c r="AC11" i="4"/>
  <c r="AB11" i="4"/>
  <c r="AA11" i="4"/>
  <c r="Z11" i="4"/>
  <c r="Y11" i="4"/>
  <c r="X11" i="4"/>
  <c r="V11" i="4"/>
  <c r="U11" i="4"/>
  <c r="T11" i="4"/>
  <c r="S11" i="4"/>
  <c r="R11" i="4"/>
  <c r="Q11" i="4"/>
  <c r="P11" i="4"/>
  <c r="O11" i="4"/>
  <c r="N11" i="4"/>
  <c r="M11" i="4"/>
  <c r="L11" i="4"/>
  <c r="K11" i="4"/>
  <c r="J11" i="4"/>
  <c r="I11" i="4"/>
  <c r="H11" i="4"/>
  <c r="G11" i="4"/>
  <c r="AT10" i="4"/>
  <c r="AT11" i="4" s="1"/>
  <c r="AS10" i="4"/>
  <c r="AS11" i="4" s="1"/>
  <c r="AR10" i="4"/>
  <c r="AR11" i="4" s="1"/>
  <c r="AQ10" i="4"/>
  <c r="AQ11" i="4" s="1"/>
  <c r="AP10" i="4"/>
  <c r="AP11" i="4" s="1"/>
  <c r="AO10" i="4"/>
  <c r="AN10" i="4"/>
  <c r="AM10" i="4"/>
  <c r="AN11" i="4" s="1"/>
  <c r="D5" i="4"/>
  <c r="AK118" i="3"/>
  <c r="AJ118" i="3"/>
  <c r="AI118" i="3"/>
  <c r="AH118" i="3"/>
  <c r="AG118" i="3"/>
  <c r="AF118" i="3"/>
  <c r="AE118" i="3"/>
  <c r="AK117" i="3"/>
  <c r="AJ117" i="3"/>
  <c r="AI117" i="3"/>
  <c r="AH117" i="3"/>
  <c r="AG117" i="3"/>
  <c r="AF117" i="3"/>
  <c r="AE117" i="3"/>
  <c r="AK116" i="3"/>
  <c r="AJ116" i="3"/>
  <c r="AI116" i="3"/>
  <c r="AH116" i="3"/>
  <c r="AG116" i="3"/>
  <c r="AF116" i="3"/>
  <c r="AE116" i="3"/>
  <c r="AK115" i="3"/>
  <c r="AJ115" i="3"/>
  <c r="AI115" i="3"/>
  <c r="AH115" i="3"/>
  <c r="AG115" i="3"/>
  <c r="AF115" i="3"/>
  <c r="AE115" i="3"/>
  <c r="AE103" i="3"/>
  <c r="AD103" i="3"/>
  <c r="AT102" i="3"/>
  <c r="AS102" i="3"/>
  <c r="AQ102" i="3"/>
  <c r="AP102" i="3"/>
  <c r="AE101" i="3"/>
  <c r="AD101" i="3"/>
  <c r="AT100" i="3"/>
  <c r="AT99" i="3"/>
  <c r="AS99" i="3"/>
  <c r="AR99" i="3"/>
  <c r="AQ99" i="3"/>
  <c r="AP99" i="3"/>
  <c r="AQ98" i="3"/>
  <c r="AT96" i="3"/>
  <c r="AS96" i="3"/>
  <c r="AR96" i="3"/>
  <c r="AQ96" i="3"/>
  <c r="AP96" i="3"/>
  <c r="AO96" i="3"/>
  <c r="AN96" i="3"/>
  <c r="AT95" i="3"/>
  <c r="AS95" i="3"/>
  <c r="AT94" i="3"/>
  <c r="AS94" i="3"/>
  <c r="AR94" i="3"/>
  <c r="AP94" i="3"/>
  <c r="AT93" i="3"/>
  <c r="AS93" i="3"/>
  <c r="AR93" i="3"/>
  <c r="AQ93" i="3"/>
  <c r="AP93" i="3"/>
  <c r="AT92" i="3"/>
  <c r="AS92" i="3"/>
  <c r="AR92" i="3"/>
  <c r="AQ92" i="3"/>
  <c r="AP92" i="3"/>
  <c r="AO92" i="3"/>
  <c r="AN91" i="3"/>
  <c r="AT90" i="3"/>
  <c r="AS90" i="3"/>
  <c r="AR90" i="3"/>
  <c r="AQ90" i="3"/>
  <c r="AP90" i="3"/>
  <c r="AO90" i="3"/>
  <c r="AN90" i="3"/>
  <c r="AT89" i="3"/>
  <c r="AS89" i="3"/>
  <c r="AR89" i="3"/>
  <c r="AQ89" i="3"/>
  <c r="AP89" i="3"/>
  <c r="AT88" i="3"/>
  <c r="AS88" i="3"/>
  <c r="AR88" i="3"/>
  <c r="AQ88" i="3"/>
  <c r="AP88" i="3"/>
  <c r="AO88" i="3"/>
  <c r="AN88" i="3"/>
  <c r="AN87" i="3"/>
  <c r="AN86" i="3"/>
  <c r="AS83" i="3"/>
  <c r="AK83" i="3"/>
  <c r="AJ83" i="3"/>
  <c r="AI83" i="3"/>
  <c r="AH83" i="3"/>
  <c r="AG83" i="3"/>
  <c r="AT83" i="3" s="1"/>
  <c r="AF83" i="3"/>
  <c r="AE83" i="3"/>
  <c r="AC83" i="3"/>
  <c r="AB83" i="3"/>
  <c r="AT79" i="3"/>
  <c r="AK79" i="3"/>
  <c r="AJ79" i="3"/>
  <c r="AI79" i="3"/>
  <c r="AH79" i="3"/>
  <c r="AG79" i="3"/>
  <c r="AF79" i="3"/>
  <c r="AE79" i="3"/>
  <c r="AT78" i="3"/>
  <c r="AK78" i="3"/>
  <c r="AJ78" i="3"/>
  <c r="AI78" i="3"/>
  <c r="AH78" i="3"/>
  <c r="AG78" i="3"/>
  <c r="AF78" i="3"/>
  <c r="AE78" i="3"/>
  <c r="AK77" i="3"/>
  <c r="AJ77" i="3"/>
  <c r="AI77" i="3"/>
  <c r="AH77" i="3"/>
  <c r="AG77" i="3"/>
  <c r="AF77" i="3"/>
  <c r="AE77" i="3"/>
  <c r="AT76" i="3"/>
  <c r="AK76" i="3"/>
  <c r="AJ76" i="3"/>
  <c r="AI76" i="3"/>
  <c r="AH76" i="3"/>
  <c r="AG76" i="3"/>
  <c r="AF76" i="3"/>
  <c r="AE76" i="3"/>
  <c r="AT75" i="3"/>
  <c r="AK74" i="3"/>
  <c r="AJ74" i="3"/>
  <c r="AI74" i="3"/>
  <c r="AH74" i="3"/>
  <c r="AG74" i="3"/>
  <c r="AF74" i="3"/>
  <c r="AE74" i="3"/>
  <c r="AT71" i="3"/>
  <c r="AS71" i="3"/>
  <c r="AR71" i="3"/>
  <c r="AQ71" i="3"/>
  <c r="AP71" i="3"/>
  <c r="AT68" i="3"/>
  <c r="AS68" i="3"/>
  <c r="AR68" i="3"/>
  <c r="AQ68" i="3"/>
  <c r="AP68" i="3"/>
  <c r="AO68" i="3"/>
  <c r="AN68" i="3"/>
  <c r="AM68" i="3"/>
  <c r="AT67" i="3"/>
  <c r="AS67" i="3"/>
  <c r="AR67" i="3"/>
  <c r="AQ67" i="3"/>
  <c r="AP67" i="3"/>
  <c r="AO67" i="3"/>
  <c r="AN67" i="3"/>
  <c r="AM67" i="3"/>
  <c r="AT66" i="3"/>
  <c r="AS66" i="3"/>
  <c r="AT65" i="3"/>
  <c r="AS65" i="3"/>
  <c r="AR65" i="3"/>
  <c r="AQ65" i="3"/>
  <c r="AP65" i="3"/>
  <c r="AO65" i="3"/>
  <c r="AN65" i="3"/>
  <c r="AM65" i="3"/>
  <c r="AT64" i="3"/>
  <c r="AS64" i="3"/>
  <c r="AR64" i="3"/>
  <c r="AQ64" i="3"/>
  <c r="AP64" i="3"/>
  <c r="AO64" i="3"/>
  <c r="AN64" i="3"/>
  <c r="AM64" i="3"/>
  <c r="AT63" i="3"/>
  <c r="AS63" i="3"/>
  <c r="AR63" i="3"/>
  <c r="AQ63" i="3"/>
  <c r="AP63" i="3"/>
  <c r="AN62" i="3"/>
  <c r="AT61" i="3"/>
  <c r="AS61" i="3"/>
  <c r="AR61" i="3"/>
  <c r="AQ61" i="3"/>
  <c r="AP61" i="3"/>
  <c r="AO61" i="3"/>
  <c r="AN61" i="3"/>
  <c r="AM61" i="3"/>
  <c r="AT60" i="3"/>
  <c r="AT74" i="3" s="1"/>
  <c r="AS60" i="3"/>
  <c r="AR60" i="3"/>
  <c r="AQ60" i="3"/>
  <c r="AP60" i="3"/>
  <c r="AO60" i="3"/>
  <c r="AN60" i="3"/>
  <c r="AM60" i="3"/>
  <c r="AN59" i="3"/>
  <c r="AM59" i="3"/>
  <c r="AN58" i="3"/>
  <c r="AM58" i="3"/>
  <c r="AK55" i="3"/>
  <c r="AJ55" i="3"/>
  <c r="AI55" i="3"/>
  <c r="AH55" i="3"/>
  <c r="AG55" i="3"/>
  <c r="AT55" i="3" s="1"/>
  <c r="AF55" i="3"/>
  <c r="AE55" i="3"/>
  <c r="AC55" i="3"/>
  <c r="AB55" i="3"/>
  <c r="AS55" i="3" s="1"/>
  <c r="AH52" i="3"/>
  <c r="AG52" i="3"/>
  <c r="AF52" i="3"/>
  <c r="Y52" i="3"/>
  <c r="V52" i="3"/>
  <c r="S52" i="3"/>
  <c r="R52" i="3"/>
  <c r="AP52" i="3" s="1"/>
  <c r="Q52" i="3"/>
  <c r="P52" i="3"/>
  <c r="H52" i="3"/>
  <c r="E52" i="3"/>
  <c r="AT51" i="3"/>
  <c r="AS51" i="3"/>
  <c r="AR51" i="3"/>
  <c r="AQ51" i="3"/>
  <c r="AP51" i="3"/>
  <c r="AO51" i="3"/>
  <c r="AN51" i="3"/>
  <c r="AM51" i="3"/>
  <c r="AN50" i="3"/>
  <c r="AT49" i="3"/>
  <c r="AS49" i="3"/>
  <c r="AR49" i="3"/>
  <c r="AQ49" i="3"/>
  <c r="AP49" i="3"/>
  <c r="AO49" i="3"/>
  <c r="AN49" i="3"/>
  <c r="AM49" i="3"/>
  <c r="AT48" i="3"/>
  <c r="AT116" i="3" s="1"/>
  <c r="AS48" i="3"/>
  <c r="AR48" i="3"/>
  <c r="AQ48" i="3"/>
  <c r="AP48" i="3"/>
  <c r="AT47" i="3"/>
  <c r="AS47" i="3"/>
  <c r="AR47" i="3"/>
  <c r="AQ47" i="3"/>
  <c r="AP47" i="3"/>
  <c r="AO47" i="3"/>
  <c r="AN47" i="3"/>
  <c r="AM47" i="3"/>
  <c r="AT46" i="3"/>
  <c r="AP46" i="3"/>
  <c r="AN46" i="3"/>
  <c r="AK46" i="3"/>
  <c r="AK52" i="3" s="1"/>
  <c r="AJ46" i="3"/>
  <c r="AJ52" i="3" s="1"/>
  <c r="AI46" i="3"/>
  <c r="AI52" i="3" s="1"/>
  <c r="AH46" i="3"/>
  <c r="AG46" i="3"/>
  <c r="AF46" i="3"/>
  <c r="AE46" i="3"/>
  <c r="AE52" i="3" s="1"/>
  <c r="AD46" i="3"/>
  <c r="AD52" i="3" s="1"/>
  <c r="AC46" i="3"/>
  <c r="AC52" i="3" s="1"/>
  <c r="AB46" i="3"/>
  <c r="AB52" i="3" s="1"/>
  <c r="AA46" i="3"/>
  <c r="AA52" i="3" s="1"/>
  <c r="Z46" i="3"/>
  <c r="Z52" i="3" s="1"/>
  <c r="Y46" i="3"/>
  <c r="X46" i="3"/>
  <c r="X52" i="3" s="1"/>
  <c r="W46" i="3"/>
  <c r="AR46" i="3" s="1"/>
  <c r="V46" i="3"/>
  <c r="U46" i="3"/>
  <c r="U52" i="3" s="1"/>
  <c r="T46" i="3"/>
  <c r="AQ46" i="3" s="1"/>
  <c r="S46" i="3"/>
  <c r="R46" i="3"/>
  <c r="Q46" i="3"/>
  <c r="P46" i="3"/>
  <c r="O46" i="3"/>
  <c r="O52" i="3" s="1"/>
  <c r="N46" i="3"/>
  <c r="N52" i="3" s="1"/>
  <c r="M46" i="3"/>
  <c r="M52" i="3" s="1"/>
  <c r="L46" i="3"/>
  <c r="L52" i="3" s="1"/>
  <c r="K46" i="3"/>
  <c r="K52" i="3" s="1"/>
  <c r="AO52" i="3" s="1"/>
  <c r="J46" i="3"/>
  <c r="J52" i="3" s="1"/>
  <c r="I46" i="3"/>
  <c r="I52" i="3" s="1"/>
  <c r="H46" i="3"/>
  <c r="G46" i="3"/>
  <c r="G52" i="3" s="1"/>
  <c r="AN52" i="3" s="1"/>
  <c r="F46" i="3"/>
  <c r="F52" i="3" s="1"/>
  <c r="E46" i="3"/>
  <c r="D46" i="3"/>
  <c r="D52" i="3" s="1"/>
  <c r="C46" i="3"/>
  <c r="AM46" i="3" s="1"/>
  <c r="Z44" i="3"/>
  <c r="Y44" i="3"/>
  <c r="X44" i="3"/>
  <c r="AR44" i="3" s="1"/>
  <c r="W44" i="3"/>
  <c r="S44" i="3"/>
  <c r="R44" i="3"/>
  <c r="P44" i="3"/>
  <c r="K44" i="3"/>
  <c r="J44" i="3"/>
  <c r="I44" i="3"/>
  <c r="H44" i="3"/>
  <c r="G44" i="3"/>
  <c r="AN44" i="3" s="1"/>
  <c r="E44" i="3"/>
  <c r="AT43" i="3"/>
  <c r="AS43" i="3"/>
  <c r="AR43" i="3"/>
  <c r="AQ43" i="3"/>
  <c r="AP43" i="3"/>
  <c r="AO43" i="3"/>
  <c r="AN43" i="3"/>
  <c r="AM43" i="3"/>
  <c r="AT42" i="3"/>
  <c r="AS42" i="3"/>
  <c r="AR42" i="3"/>
  <c r="AQ42" i="3"/>
  <c r="AP42" i="3"/>
  <c r="AO42" i="3"/>
  <c r="AN42" i="3"/>
  <c r="AM42" i="3"/>
  <c r="AT41" i="3"/>
  <c r="AS41" i="3"/>
  <c r="AR41" i="3"/>
  <c r="AQ41" i="3"/>
  <c r="AP41" i="3"/>
  <c r="AO41" i="3"/>
  <c r="AN41" i="3"/>
  <c r="AM41" i="3"/>
  <c r="AK40" i="3"/>
  <c r="AK44" i="3" s="1"/>
  <c r="AJ40" i="3"/>
  <c r="AJ44" i="3" s="1"/>
  <c r="AI40" i="3"/>
  <c r="AI44" i="3" s="1"/>
  <c r="AH40" i="3"/>
  <c r="AH44" i="3" s="1"/>
  <c r="AG40" i="3"/>
  <c r="AG44" i="3" s="1"/>
  <c r="AF40" i="3"/>
  <c r="AF44" i="3" s="1"/>
  <c r="AE40" i="3"/>
  <c r="AE44" i="3" s="1"/>
  <c r="AD40" i="3"/>
  <c r="AD44" i="3" s="1"/>
  <c r="AC40" i="3"/>
  <c r="AC44" i="3" s="1"/>
  <c r="AB40" i="3"/>
  <c r="AB44" i="3" s="1"/>
  <c r="AA40" i="3"/>
  <c r="AS40" i="3" s="1"/>
  <c r="AS44" i="3" s="1"/>
  <c r="Z40" i="3"/>
  <c r="Y40" i="3"/>
  <c r="X40" i="3"/>
  <c r="W40" i="3"/>
  <c r="AR40" i="3" s="1"/>
  <c r="V40" i="3"/>
  <c r="V44" i="3" s="1"/>
  <c r="U40" i="3"/>
  <c r="U44" i="3" s="1"/>
  <c r="T40" i="3"/>
  <c r="T44" i="3" s="1"/>
  <c r="S40" i="3"/>
  <c r="R40" i="3"/>
  <c r="Q40" i="3"/>
  <c r="Q44" i="3" s="1"/>
  <c r="P40" i="3"/>
  <c r="O40" i="3"/>
  <c r="N40" i="3"/>
  <c r="N44" i="3" s="1"/>
  <c r="M40" i="3"/>
  <c r="M44" i="3" s="1"/>
  <c r="L40" i="3"/>
  <c r="L44" i="3" s="1"/>
  <c r="K40" i="3"/>
  <c r="AO40" i="3" s="1"/>
  <c r="J40" i="3"/>
  <c r="I40" i="3"/>
  <c r="H40" i="3"/>
  <c r="G40" i="3"/>
  <c r="AN40" i="3" s="1"/>
  <c r="F40" i="3"/>
  <c r="AM40" i="3" s="1"/>
  <c r="E40" i="3"/>
  <c r="D40" i="3"/>
  <c r="D44" i="3" s="1"/>
  <c r="C40" i="3"/>
  <c r="C44" i="3" s="1"/>
  <c r="AF38" i="3"/>
  <c r="AE38" i="3"/>
  <c r="AC38" i="3"/>
  <c r="Z38" i="3"/>
  <c r="Y38" i="3"/>
  <c r="W38" i="3"/>
  <c r="P38" i="3"/>
  <c r="AP38" i="3" s="1"/>
  <c r="O38" i="3"/>
  <c r="M38" i="3"/>
  <c r="J38" i="3"/>
  <c r="I38" i="3"/>
  <c r="G38" i="3"/>
  <c r="AT37" i="3"/>
  <c r="AS37" i="3"/>
  <c r="AR37" i="3"/>
  <c r="AQ37" i="3"/>
  <c r="AP37" i="3"/>
  <c r="AO37" i="3"/>
  <c r="AN37" i="3"/>
  <c r="AM37" i="3"/>
  <c r="AT36" i="3"/>
  <c r="AS36" i="3"/>
  <c r="AR36" i="3"/>
  <c r="AQ36" i="3"/>
  <c r="AP36" i="3"/>
  <c r="AO36" i="3"/>
  <c r="AN36" i="3"/>
  <c r="AM36" i="3"/>
  <c r="AT35" i="3"/>
  <c r="AS35" i="3"/>
  <c r="AR35" i="3"/>
  <c r="AQ35" i="3"/>
  <c r="AP35" i="3"/>
  <c r="AO35" i="3"/>
  <c r="AN35" i="3"/>
  <c r="AM35" i="3"/>
  <c r="AO34" i="3"/>
  <c r="AK34" i="3"/>
  <c r="AK38" i="3" s="1"/>
  <c r="AJ34" i="3"/>
  <c r="AJ38" i="3" s="1"/>
  <c r="AI34" i="3"/>
  <c r="AI38" i="3" s="1"/>
  <c r="AH34" i="3"/>
  <c r="AH38" i="3" s="1"/>
  <c r="AG34" i="3"/>
  <c r="AG38" i="3" s="1"/>
  <c r="AF34" i="3"/>
  <c r="AE34" i="3"/>
  <c r="AD34" i="3"/>
  <c r="AD38" i="3" s="1"/>
  <c r="AC34" i="3"/>
  <c r="AB34" i="3"/>
  <c r="AB38" i="3" s="1"/>
  <c r="AA34" i="3"/>
  <c r="AS34" i="3" s="1"/>
  <c r="AS38" i="3" s="1"/>
  <c r="Z34" i="3"/>
  <c r="Y34" i="3"/>
  <c r="X34" i="3"/>
  <c r="AR34" i="3" s="1"/>
  <c r="W34" i="3"/>
  <c r="V34" i="3"/>
  <c r="V38" i="3" s="1"/>
  <c r="U34" i="3"/>
  <c r="U38" i="3" s="1"/>
  <c r="T34" i="3"/>
  <c r="T38" i="3" s="1"/>
  <c r="S34" i="3"/>
  <c r="S38" i="3" s="1"/>
  <c r="R34" i="3"/>
  <c r="R38" i="3" s="1"/>
  <c r="Q34" i="3"/>
  <c r="Q38" i="3" s="1"/>
  <c r="P34" i="3"/>
  <c r="O34" i="3"/>
  <c r="N34" i="3"/>
  <c r="N38" i="3" s="1"/>
  <c r="M34" i="3"/>
  <c r="L34" i="3"/>
  <c r="L38" i="3" s="1"/>
  <c r="K34" i="3"/>
  <c r="K38" i="3" s="1"/>
  <c r="J34" i="3"/>
  <c r="I34" i="3"/>
  <c r="H34" i="3"/>
  <c r="H38" i="3" s="1"/>
  <c r="G34" i="3"/>
  <c r="AN34" i="3" s="1"/>
  <c r="F34" i="3"/>
  <c r="F38" i="3" s="1"/>
  <c r="E34" i="3"/>
  <c r="E38" i="3" s="1"/>
  <c r="D34" i="3"/>
  <c r="D38" i="3" s="1"/>
  <c r="C34" i="3"/>
  <c r="C38" i="3" s="1"/>
  <c r="AN30" i="3"/>
  <c r="AM30" i="3"/>
  <c r="AK30" i="3"/>
  <c r="AJ30" i="3"/>
  <c r="AI30" i="3"/>
  <c r="AH30" i="3"/>
  <c r="AG30" i="3"/>
  <c r="AF30" i="3"/>
  <c r="AE30" i="3"/>
  <c r="AT30" i="3" s="1"/>
  <c r="AD30" i="3"/>
  <c r="AC30" i="3"/>
  <c r="AB30" i="3"/>
  <c r="AS30" i="3" s="1"/>
  <c r="AA30" i="3"/>
  <c r="Z30" i="3"/>
  <c r="Y30" i="3"/>
  <c r="X30" i="3"/>
  <c r="W30" i="3"/>
  <c r="AR30" i="3" s="1"/>
  <c r="V30" i="3"/>
  <c r="U30" i="3"/>
  <c r="T30" i="3"/>
  <c r="S30" i="3"/>
  <c r="AQ30" i="3" s="1"/>
  <c r="R30" i="3"/>
  <c r="Q30" i="3"/>
  <c r="P30" i="3"/>
  <c r="O30" i="3"/>
  <c r="AP30" i="3" s="1"/>
  <c r="N30" i="3"/>
  <c r="M30" i="3"/>
  <c r="L30" i="3"/>
  <c r="K30" i="3"/>
  <c r="AO30" i="3" s="1"/>
  <c r="AT27" i="3"/>
  <c r="AS27" i="3"/>
  <c r="AR27" i="3"/>
  <c r="AQ27" i="3"/>
  <c r="AP27" i="3"/>
  <c r="AO27" i="3"/>
  <c r="AN27" i="3"/>
  <c r="AM27" i="3"/>
  <c r="AN26" i="3"/>
  <c r="AT25" i="3"/>
  <c r="AS25" i="3"/>
  <c r="AT24" i="3"/>
  <c r="AS24" i="3"/>
  <c r="AR24" i="3"/>
  <c r="AQ24" i="3"/>
  <c r="AP24" i="3"/>
  <c r="AO24" i="3"/>
  <c r="AN24" i="3"/>
  <c r="AM24" i="3"/>
  <c r="AT23" i="3"/>
  <c r="AS23" i="3"/>
  <c r="AR23" i="3"/>
  <c r="AQ23" i="3"/>
  <c r="AP23" i="3"/>
  <c r="AO23" i="3"/>
  <c r="AN23" i="3"/>
  <c r="AM23" i="3"/>
  <c r="X23" i="3"/>
  <c r="AT22" i="3"/>
  <c r="AS22" i="3"/>
  <c r="AR22" i="3"/>
  <c r="AQ22" i="3"/>
  <c r="AP22" i="3"/>
  <c r="AO22" i="3"/>
  <c r="AN22" i="3"/>
  <c r="AM22" i="3"/>
  <c r="AH21" i="3"/>
  <c r="AH28" i="3" s="1"/>
  <c r="AC21" i="3"/>
  <c r="AC28" i="3" s="1"/>
  <c r="AC126" i="3" s="1"/>
  <c r="AB21" i="3"/>
  <c r="AB28" i="3" s="1"/>
  <c r="AB126" i="3" s="1"/>
  <c r="R21" i="3"/>
  <c r="R28" i="3" s="1"/>
  <c r="R126" i="3" s="1"/>
  <c r="M21" i="3"/>
  <c r="M28" i="3" s="1"/>
  <c r="M126" i="3" s="1"/>
  <c r="L21" i="3"/>
  <c r="L28" i="3" s="1"/>
  <c r="S16" i="3"/>
  <c r="R16" i="3"/>
  <c r="Q16" i="3"/>
  <c r="P16" i="3"/>
  <c r="AQ12" i="3"/>
  <c r="AP12" i="3"/>
  <c r="AT11" i="3"/>
  <c r="AP11" i="3"/>
  <c r="AK11" i="3"/>
  <c r="AJ11" i="3"/>
  <c r="AI11" i="3"/>
  <c r="AH11" i="3"/>
  <c r="AG11" i="3"/>
  <c r="AE11" i="3"/>
  <c r="AD11" i="3"/>
  <c r="AC11" i="3"/>
  <c r="AB11" i="3"/>
  <c r="AA11" i="3"/>
  <c r="AS11" i="3" s="1"/>
  <c r="Z11" i="3"/>
  <c r="Y11" i="3"/>
  <c r="X11" i="3"/>
  <c r="W11" i="3"/>
  <c r="AR11" i="3" s="1"/>
  <c r="V11" i="3"/>
  <c r="AQ11" i="3" s="1"/>
  <c r="AT10" i="3"/>
  <c r="AP10" i="3"/>
  <c r="AO10" i="3"/>
  <c r="AN10" i="3"/>
  <c r="AM10" i="3"/>
  <c r="AK10" i="3"/>
  <c r="AJ10" i="3"/>
  <c r="AI10" i="3"/>
  <c r="AH10" i="3"/>
  <c r="AG10" i="3"/>
  <c r="AE10" i="3"/>
  <c r="AD10" i="3"/>
  <c r="AC10" i="3"/>
  <c r="AB10" i="3"/>
  <c r="AA10" i="3"/>
  <c r="AS10" i="3" s="1"/>
  <c r="Z10" i="3"/>
  <c r="Y10" i="3"/>
  <c r="X10" i="3"/>
  <c r="W10" i="3"/>
  <c r="AR10" i="3" s="1"/>
  <c r="V10" i="3"/>
  <c r="AQ10" i="3" s="1"/>
  <c r="AN9" i="3"/>
  <c r="AM9" i="3"/>
  <c r="AD8" i="3"/>
  <c r="AD13" i="3" s="1"/>
  <c r="AA8" i="3"/>
  <c r="Z8" i="3"/>
  <c r="Z13" i="3" s="1"/>
  <c r="Y8" i="3"/>
  <c r="Y13" i="3" s="1"/>
  <c r="X8" i="3"/>
  <c r="X13" i="3" s="1"/>
  <c r="N8" i="3"/>
  <c r="N13" i="3" s="1"/>
  <c r="K8" i="3"/>
  <c r="K13" i="3" s="1"/>
  <c r="J8" i="3"/>
  <c r="J13" i="3" s="1"/>
  <c r="J123" i="3" s="1"/>
  <c r="I8" i="3"/>
  <c r="I13" i="3" s="1"/>
  <c r="H8" i="3"/>
  <c r="H13" i="3" s="1"/>
  <c r="H123" i="3" s="1"/>
  <c r="D5" i="3"/>
  <c r="AQ57" i="2"/>
  <c r="AK57" i="2"/>
  <c r="AJ57" i="2"/>
  <c r="AI57" i="2"/>
  <c r="AH57" i="2"/>
  <c r="AG57" i="2"/>
  <c r="AF57" i="2"/>
  <c r="AE57" i="2"/>
  <c r="AD57" i="2"/>
  <c r="AC57" i="2"/>
  <c r="AB57" i="2"/>
  <c r="AA57" i="2"/>
  <c r="Z57" i="2"/>
  <c r="Y57" i="2"/>
  <c r="X57" i="2"/>
  <c r="W57" i="2"/>
  <c r="V57" i="2"/>
  <c r="U57" i="2"/>
  <c r="T57" i="2"/>
  <c r="S57" i="2"/>
  <c r="R57" i="2"/>
  <c r="Q57" i="2"/>
  <c r="P57" i="2"/>
  <c r="O57" i="2"/>
  <c r="N57" i="2"/>
  <c r="M57" i="2"/>
  <c r="L57" i="2"/>
  <c r="K57" i="2"/>
  <c r="J57" i="2"/>
  <c r="I57" i="2"/>
  <c r="H57" i="2"/>
  <c r="G57" i="2"/>
  <c r="AK56" i="2"/>
  <c r="AJ56" i="2"/>
  <c r="AI56" i="2"/>
  <c r="AH56" i="2"/>
  <c r="AG56" i="2"/>
  <c r="AF56" i="2"/>
  <c r="AE56" i="2"/>
  <c r="AD56" i="2"/>
  <c r="AC56" i="2"/>
  <c r="AB56" i="2"/>
  <c r="AA56" i="2"/>
  <c r="Z56" i="2"/>
  <c r="Y56" i="2"/>
  <c r="X56" i="2"/>
  <c r="W56" i="2"/>
  <c r="V56" i="2"/>
  <c r="U56" i="2"/>
  <c r="T56" i="2"/>
  <c r="S56" i="2"/>
  <c r="R56" i="2"/>
  <c r="Q56" i="2"/>
  <c r="P56" i="2"/>
  <c r="O56" i="2"/>
  <c r="N56" i="2"/>
  <c r="M56" i="2"/>
  <c r="L56" i="2"/>
  <c r="K56" i="2"/>
  <c r="J56" i="2"/>
  <c r="I56" i="2"/>
  <c r="H56" i="2"/>
  <c r="G56" i="2"/>
  <c r="AO55" i="2"/>
  <c r="AK55" i="2"/>
  <c r="AJ55" i="2"/>
  <c r="AI55" i="2"/>
  <c r="AH55" i="2"/>
  <c r="AG55" i="2"/>
  <c r="AF55" i="2"/>
  <c r="AE55" i="2"/>
  <c r="AD55" i="2"/>
  <c r="AC55" i="2"/>
  <c r="AB55" i="2"/>
  <c r="AA55" i="2"/>
  <c r="Z55" i="2"/>
  <c r="Y55" i="2"/>
  <c r="X55" i="2"/>
  <c r="W55" i="2"/>
  <c r="V55" i="2"/>
  <c r="U55" i="2"/>
  <c r="T55" i="2"/>
  <c r="S55" i="2"/>
  <c r="R55" i="2"/>
  <c r="Q55" i="2"/>
  <c r="P55" i="2"/>
  <c r="O55" i="2"/>
  <c r="N55" i="2"/>
  <c r="M55" i="2"/>
  <c r="L55" i="2"/>
  <c r="K55" i="2"/>
  <c r="J55" i="2"/>
  <c r="I55" i="2"/>
  <c r="H55" i="2"/>
  <c r="G55" i="2"/>
  <c r="AT43" i="2"/>
  <c r="AS43" i="2"/>
  <c r="AT39" i="2"/>
  <c r="AS39" i="2"/>
  <c r="AR39" i="2"/>
  <c r="AQ39" i="2"/>
  <c r="AP39" i="2"/>
  <c r="AO39" i="2"/>
  <c r="AN39" i="2"/>
  <c r="AM39" i="2"/>
  <c r="Y38" i="2"/>
  <c r="Y42" i="2" s="1"/>
  <c r="X38" i="2"/>
  <c r="X42" i="2" s="1"/>
  <c r="AT37" i="2"/>
  <c r="AS37" i="2"/>
  <c r="AR37" i="2"/>
  <c r="AQ37" i="2"/>
  <c r="AP37" i="2"/>
  <c r="AO37" i="2"/>
  <c r="AN37" i="2"/>
  <c r="AM37" i="2"/>
  <c r="AT36" i="2"/>
  <c r="AS36" i="2"/>
  <c r="AR36" i="2"/>
  <c r="AQ36" i="2"/>
  <c r="AP36" i="2"/>
  <c r="AO36" i="2"/>
  <c r="AN36" i="2"/>
  <c r="AM36" i="2"/>
  <c r="AO33" i="2"/>
  <c r="AK33" i="2"/>
  <c r="AK21" i="3" s="1"/>
  <c r="AK28" i="3" s="1"/>
  <c r="AJ33" i="2"/>
  <c r="AJ21" i="3" s="1"/>
  <c r="AJ28" i="3" s="1"/>
  <c r="AI33" i="2"/>
  <c r="AI21" i="3" s="1"/>
  <c r="AI28" i="3" s="1"/>
  <c r="AH33" i="2"/>
  <c r="AG33" i="2"/>
  <c r="AG21" i="3" s="1"/>
  <c r="AG28" i="3" s="1"/>
  <c r="AG126" i="3" s="1"/>
  <c r="AF33" i="2"/>
  <c r="AF21" i="3" s="1"/>
  <c r="AF28" i="3" s="1"/>
  <c r="AF126" i="3" s="1"/>
  <c r="AE33" i="2"/>
  <c r="AT33" i="2" s="1"/>
  <c r="AD33" i="2"/>
  <c r="AD21" i="3" s="1"/>
  <c r="AD28" i="3" s="1"/>
  <c r="AD126" i="3" s="1"/>
  <c r="AC33" i="2"/>
  <c r="AB33" i="2"/>
  <c r="AA33" i="2"/>
  <c r="AA21" i="3" s="1"/>
  <c r="Z33" i="2"/>
  <c r="Z21" i="3" s="1"/>
  <c r="Z28" i="3" s="1"/>
  <c r="Y33" i="2"/>
  <c r="Y21" i="3" s="1"/>
  <c r="Y28" i="3" s="1"/>
  <c r="X33" i="2"/>
  <c r="X21" i="3" s="1"/>
  <c r="X28" i="3" s="1"/>
  <c r="W33" i="2"/>
  <c r="AR33" i="2" s="1"/>
  <c r="V33" i="2"/>
  <c r="J27" i="8" s="1"/>
  <c r="J32" i="8" s="1"/>
  <c r="U33" i="2"/>
  <c r="I27" i="8" s="1"/>
  <c r="I32" i="8" s="1"/>
  <c r="T33" i="2"/>
  <c r="H27" i="8" s="1"/>
  <c r="H32" i="8" s="1"/>
  <c r="S33" i="2"/>
  <c r="G27" i="8" s="1"/>
  <c r="G32" i="8" s="1"/>
  <c r="R33" i="2"/>
  <c r="F27" i="8" s="1"/>
  <c r="F32" i="8" s="1"/>
  <c r="Q33" i="2"/>
  <c r="E27" i="8" s="1"/>
  <c r="E32" i="8" s="1"/>
  <c r="P33" i="2"/>
  <c r="D27" i="8" s="1"/>
  <c r="D32" i="8" s="1"/>
  <c r="O33" i="2"/>
  <c r="C27" i="8" s="1"/>
  <c r="C32" i="8" s="1"/>
  <c r="N33" i="2"/>
  <c r="N21" i="3" s="1"/>
  <c r="N28" i="3" s="1"/>
  <c r="N126" i="3" s="1"/>
  <c r="M33" i="2"/>
  <c r="L33" i="2"/>
  <c r="K33" i="2"/>
  <c r="K21" i="3" s="1"/>
  <c r="J33" i="2"/>
  <c r="J21" i="3" s="1"/>
  <c r="J28" i="3" s="1"/>
  <c r="I33" i="2"/>
  <c r="I21" i="3" s="1"/>
  <c r="I28" i="3" s="1"/>
  <c r="H33" i="2"/>
  <c r="H21" i="3" s="1"/>
  <c r="H28" i="3" s="1"/>
  <c r="G33" i="2"/>
  <c r="G21" i="3" s="1"/>
  <c r="F33" i="2"/>
  <c r="F21" i="3" s="1"/>
  <c r="F28" i="3" s="1"/>
  <c r="E33" i="2"/>
  <c r="E21" i="3" s="1"/>
  <c r="E28" i="3" s="1"/>
  <c r="D33" i="2"/>
  <c r="D21" i="3" s="1"/>
  <c r="D28" i="3" s="1"/>
  <c r="C33" i="2"/>
  <c r="C21" i="3" s="1"/>
  <c r="AT32" i="2"/>
  <c r="AS32" i="2"/>
  <c r="AR32" i="2"/>
  <c r="AQ32" i="2"/>
  <c r="AP32" i="2"/>
  <c r="AO32" i="2"/>
  <c r="AN32" i="2"/>
  <c r="AM32" i="2"/>
  <c r="AT31" i="2"/>
  <c r="AT117" i="3" s="1"/>
  <c r="AS31" i="2"/>
  <c r="AT30" i="2"/>
  <c r="AS30" i="2"/>
  <c r="AR30" i="2"/>
  <c r="AQ30" i="2"/>
  <c r="AP30" i="2"/>
  <c r="AO30" i="2"/>
  <c r="AN30" i="2"/>
  <c r="AM30" i="2"/>
  <c r="AT29" i="2"/>
  <c r="AS29" i="2"/>
  <c r="AR29" i="2"/>
  <c r="AQ29" i="2"/>
  <c r="AP29" i="2"/>
  <c r="AO29" i="2"/>
  <c r="AN29" i="2"/>
  <c r="AM29" i="2"/>
  <c r="AT28" i="2"/>
  <c r="AS28" i="2"/>
  <c r="AR28" i="2"/>
  <c r="AQ28" i="2"/>
  <c r="AP28" i="2"/>
  <c r="AO28" i="2"/>
  <c r="AN28" i="2"/>
  <c r="AM28" i="2"/>
  <c r="AT27" i="2"/>
  <c r="AS27" i="2"/>
  <c r="AS33" i="2" s="1"/>
  <c r="AR27" i="2"/>
  <c r="AQ27" i="2"/>
  <c r="AP27" i="2"/>
  <c r="AO27" i="2"/>
  <c r="AN27" i="2"/>
  <c r="AM27" i="2"/>
  <c r="AA24" i="2"/>
  <c r="AA34" i="2" s="1"/>
  <c r="AA38" i="2" s="1"/>
  <c r="AA42" i="2" s="1"/>
  <c r="Y24" i="2"/>
  <c r="X24" i="2"/>
  <c r="K24" i="2"/>
  <c r="K34" i="2" s="1"/>
  <c r="I24" i="2"/>
  <c r="I34" i="2" s="1"/>
  <c r="I38" i="2" s="1"/>
  <c r="I42" i="2" s="1"/>
  <c r="H24" i="2"/>
  <c r="H34" i="2" s="1"/>
  <c r="H38" i="2" s="1"/>
  <c r="H42" i="2" s="1"/>
  <c r="AO23" i="2"/>
  <c r="AK23" i="2"/>
  <c r="AK24" i="2" s="1"/>
  <c r="AJ23" i="2"/>
  <c r="AI23" i="2"/>
  <c r="AH23" i="2"/>
  <c r="AG23" i="2"/>
  <c r="AF23" i="2"/>
  <c r="AE23" i="2"/>
  <c r="AT23" i="2" s="1"/>
  <c r="AD23" i="2"/>
  <c r="AC23" i="2"/>
  <c r="AB23" i="2"/>
  <c r="AA23" i="2"/>
  <c r="Z23" i="2"/>
  <c r="Z24" i="2" s="1"/>
  <c r="Y23" i="2"/>
  <c r="X23" i="2"/>
  <c r="W23" i="2"/>
  <c r="AR23" i="2" s="1"/>
  <c r="V23" i="2"/>
  <c r="J19" i="8" s="1"/>
  <c r="J21" i="8" s="1"/>
  <c r="U23" i="2"/>
  <c r="I19" i="8" s="1"/>
  <c r="I21" i="8" s="1"/>
  <c r="T23" i="2"/>
  <c r="H19" i="8" s="1"/>
  <c r="H21" i="8" s="1"/>
  <c r="S23" i="2"/>
  <c r="G19" i="8" s="1"/>
  <c r="G21" i="8" s="1"/>
  <c r="R23" i="2"/>
  <c r="F19" i="8" s="1"/>
  <c r="F21" i="8" s="1"/>
  <c r="Q23" i="2"/>
  <c r="E19" i="8" s="1"/>
  <c r="E21" i="8" s="1"/>
  <c r="P23" i="2"/>
  <c r="D19" i="8" s="1"/>
  <c r="D21" i="8" s="1"/>
  <c r="O23" i="2"/>
  <c r="C19" i="8" s="1"/>
  <c r="C21" i="8" s="1"/>
  <c r="N23" i="2"/>
  <c r="M23" i="2"/>
  <c r="L23" i="2"/>
  <c r="K23" i="2"/>
  <c r="J23" i="2"/>
  <c r="J24" i="2" s="1"/>
  <c r="I23" i="2"/>
  <c r="H23" i="2"/>
  <c r="G23" i="2"/>
  <c r="AN23" i="2" s="1"/>
  <c r="F23" i="2"/>
  <c r="E23" i="2"/>
  <c r="E24" i="2" s="1"/>
  <c r="D23" i="2"/>
  <c r="C23" i="2"/>
  <c r="AM23" i="2" s="1"/>
  <c r="AT22" i="2"/>
  <c r="AT77" i="3" s="1"/>
  <c r="AR22" i="2"/>
  <c r="AQ22" i="2"/>
  <c r="AP22" i="2"/>
  <c r="AO22" i="2"/>
  <c r="AN22" i="2"/>
  <c r="AM22" i="2"/>
  <c r="AT21" i="2"/>
  <c r="AS21" i="2"/>
  <c r="AR21" i="2"/>
  <c r="AQ21" i="2"/>
  <c r="AP21" i="2"/>
  <c r="AT20" i="2"/>
  <c r="AS20" i="2"/>
  <c r="AR20" i="2"/>
  <c r="AQ20" i="2"/>
  <c r="AP20" i="2"/>
  <c r="AO20" i="2"/>
  <c r="AN20" i="2"/>
  <c r="AM20" i="2"/>
  <c r="AT19" i="2"/>
  <c r="AS19" i="2"/>
  <c r="AR19" i="2"/>
  <c r="AQ19" i="2"/>
  <c r="AP19" i="2"/>
  <c r="AO19" i="2"/>
  <c r="AN19" i="2"/>
  <c r="AM19" i="2"/>
  <c r="AN18" i="2"/>
  <c r="AM18" i="2"/>
  <c r="AT17" i="2"/>
  <c r="AS17" i="2"/>
  <c r="AS23" i="2" s="1"/>
  <c r="AR17" i="2"/>
  <c r="AQ17" i="2"/>
  <c r="AP17" i="2"/>
  <c r="AO17" i="2"/>
  <c r="AN17" i="2"/>
  <c r="AM17" i="2"/>
  <c r="AS14" i="2"/>
  <c r="AK14" i="2"/>
  <c r="AK8" i="3" s="1"/>
  <c r="AK13" i="3" s="1"/>
  <c r="AJ14" i="2"/>
  <c r="AJ8" i="3" s="1"/>
  <c r="AJ13" i="3" s="1"/>
  <c r="AI14" i="2"/>
  <c r="AI8" i="3" s="1"/>
  <c r="AI13" i="3" s="1"/>
  <c r="AH14" i="2"/>
  <c r="AH8" i="3" s="1"/>
  <c r="AH13" i="3" s="1"/>
  <c r="AG14" i="2"/>
  <c r="AG8" i="3" s="1"/>
  <c r="AG13" i="3" s="1"/>
  <c r="AF14" i="2"/>
  <c r="AF24" i="2" s="1"/>
  <c r="AE14" i="2"/>
  <c r="AE24" i="2" s="1"/>
  <c r="AD14" i="2"/>
  <c r="AD24" i="2" s="1"/>
  <c r="AC14" i="2"/>
  <c r="AC24" i="2" s="1"/>
  <c r="AB14" i="2"/>
  <c r="AB24" i="2" s="1"/>
  <c r="AA14" i="2"/>
  <c r="AA58" i="2" s="1"/>
  <c r="Z14" i="2"/>
  <c r="Z58" i="2" s="1"/>
  <c r="Y14" i="2"/>
  <c r="Y58" i="2" s="1"/>
  <c r="X14" i="2"/>
  <c r="X58" i="2" s="1"/>
  <c r="W14" i="2"/>
  <c r="W58" i="2" s="1"/>
  <c r="V14" i="2"/>
  <c r="J7" i="8" s="1"/>
  <c r="U14" i="2"/>
  <c r="I7" i="8" s="1"/>
  <c r="T14" i="2"/>
  <c r="H7" i="8" s="1"/>
  <c r="S14" i="2"/>
  <c r="G7" i="8" s="1"/>
  <c r="R14" i="2"/>
  <c r="F7" i="8" s="1"/>
  <c r="F9" i="8" s="1"/>
  <c r="Q14" i="2"/>
  <c r="E7" i="8" s="1"/>
  <c r="E9" i="8" s="1"/>
  <c r="P14" i="2"/>
  <c r="D7" i="8" s="1"/>
  <c r="D9" i="8" s="1"/>
  <c r="O14" i="2"/>
  <c r="C7" i="8" s="1"/>
  <c r="C9" i="8" s="1"/>
  <c r="N14" i="2"/>
  <c r="N24" i="2" s="1"/>
  <c r="M14" i="2"/>
  <c r="M24" i="2" s="1"/>
  <c r="L14" i="2"/>
  <c r="AO14" i="2" s="1"/>
  <c r="K14" i="2"/>
  <c r="K58" i="2" s="1"/>
  <c r="J14" i="2"/>
  <c r="J58" i="2" s="1"/>
  <c r="I14" i="2"/>
  <c r="I58" i="2" s="1"/>
  <c r="H14" i="2"/>
  <c r="H58" i="2" s="1"/>
  <c r="G14" i="2"/>
  <c r="G58" i="2" s="1"/>
  <c r="F14" i="2"/>
  <c r="F8" i="3" s="1"/>
  <c r="F13" i="3" s="1"/>
  <c r="E14" i="2"/>
  <c r="E8" i="3" s="1"/>
  <c r="E13" i="3" s="1"/>
  <c r="D14" i="2"/>
  <c r="D8" i="3" s="1"/>
  <c r="D13" i="3" s="1"/>
  <c r="C14" i="2"/>
  <c r="C8" i="3" s="1"/>
  <c r="AT13" i="2"/>
  <c r="AS13" i="2"/>
  <c r="AR13" i="2"/>
  <c r="AQ13" i="2"/>
  <c r="AP13" i="2"/>
  <c r="AT12" i="2"/>
  <c r="AS12" i="2"/>
  <c r="AT57" i="2" s="1"/>
  <c r="AR12" i="2"/>
  <c r="AR57" i="2" s="1"/>
  <c r="AQ12" i="2"/>
  <c r="AP12" i="2"/>
  <c r="AP57" i="2" s="1"/>
  <c r="AO12" i="2"/>
  <c r="AO57" i="2" s="1"/>
  <c r="AN12" i="2"/>
  <c r="AN57" i="2" s="1"/>
  <c r="AM12" i="2"/>
  <c r="AT11" i="2"/>
  <c r="AT56" i="2" s="1"/>
  <c r="AS11" i="2"/>
  <c r="AS56" i="2" s="1"/>
  <c r="AR11" i="2"/>
  <c r="AR56" i="2" s="1"/>
  <c r="AQ11" i="2"/>
  <c r="AQ56" i="2" s="1"/>
  <c r="AP11" i="2"/>
  <c r="AP56" i="2" s="1"/>
  <c r="AO11" i="2"/>
  <c r="AO56" i="2" s="1"/>
  <c r="AN11" i="2"/>
  <c r="AN56" i="2" s="1"/>
  <c r="AM11" i="2"/>
  <c r="AN10" i="2"/>
  <c r="AM10" i="2"/>
  <c r="AT9" i="2"/>
  <c r="AT55" i="2" s="1"/>
  <c r="AS9" i="2"/>
  <c r="AS55" i="2" s="1"/>
  <c r="AR9" i="2"/>
  <c r="AR55" i="2" s="1"/>
  <c r="AQ9" i="2"/>
  <c r="AQ55" i="2" s="1"/>
  <c r="AP9" i="2"/>
  <c r="AP55" i="2" s="1"/>
  <c r="AO9" i="2"/>
  <c r="AN9" i="2"/>
  <c r="AN55" i="2" s="1"/>
  <c r="AM9" i="2"/>
  <c r="AD5" i="2"/>
  <c r="D5" i="2"/>
  <c r="AO21" i="3" l="1"/>
  <c r="K28" i="3"/>
  <c r="AA28" i="3"/>
  <c r="AS21" i="3"/>
  <c r="AQ44" i="3"/>
  <c r="AB34" i="2"/>
  <c r="AB38" i="2" s="1"/>
  <c r="AB42" i="2" s="1"/>
  <c r="AB60" i="2"/>
  <c r="AB19" i="3"/>
  <c r="AB32" i="3" s="1"/>
  <c r="M34" i="2"/>
  <c r="M38" i="2" s="1"/>
  <c r="M42" i="2" s="1"/>
  <c r="M60" i="2"/>
  <c r="M19" i="3"/>
  <c r="M32" i="3" s="1"/>
  <c r="AC34" i="2"/>
  <c r="AC38" i="2" s="1"/>
  <c r="AC42" i="2" s="1"/>
  <c r="AC60" i="2"/>
  <c r="AC19" i="3"/>
  <c r="AC32" i="3" s="1"/>
  <c r="AH126" i="3"/>
  <c r="N34" i="2"/>
  <c r="N38" i="2" s="1"/>
  <c r="N42" i="2" s="1"/>
  <c r="N60" i="2"/>
  <c r="N19" i="3"/>
  <c r="N32" i="3" s="1"/>
  <c r="N128" i="3" s="1"/>
  <c r="C8" i="6"/>
  <c r="C10" i="6" s="1"/>
  <c r="AD34" i="2"/>
  <c r="AD38" i="2" s="1"/>
  <c r="AD42" i="2" s="1"/>
  <c r="AD60" i="2"/>
  <c r="AD19" i="3"/>
  <c r="AD32" i="3" s="1"/>
  <c r="D8" i="6"/>
  <c r="D10" i="6" s="1"/>
  <c r="AE34" i="2"/>
  <c r="AE60" i="2"/>
  <c r="AE19" i="3"/>
  <c r="E19" i="3"/>
  <c r="E32" i="3" s="1"/>
  <c r="E34" i="2"/>
  <c r="E38" i="2" s="1"/>
  <c r="E42" i="2" s="1"/>
  <c r="AK19" i="3"/>
  <c r="AK32" i="3" s="1"/>
  <c r="AK34" i="2"/>
  <c r="AM38" i="3"/>
  <c r="AQ38" i="3"/>
  <c r="AF34" i="2"/>
  <c r="AF60" i="2"/>
  <c r="AF19" i="3"/>
  <c r="AF32" i="3" s="1"/>
  <c r="H57" i="3"/>
  <c r="H72" i="3" s="1"/>
  <c r="H85" i="3"/>
  <c r="H101" i="3" s="1"/>
  <c r="H103" i="3" s="1"/>
  <c r="H44" i="2"/>
  <c r="AM21" i="3"/>
  <c r="C28" i="3"/>
  <c r="AM28" i="3" s="1"/>
  <c r="I57" i="3"/>
  <c r="I72" i="3" s="1"/>
  <c r="I85" i="3"/>
  <c r="I101" i="3" s="1"/>
  <c r="I103" i="3" s="1"/>
  <c r="I44" i="2"/>
  <c r="AJ126" i="3"/>
  <c r="I123" i="3"/>
  <c r="AM8" i="3"/>
  <c r="C13" i="3"/>
  <c r="AM13" i="3" s="1"/>
  <c r="K38" i="2"/>
  <c r="AK126" i="3"/>
  <c r="J34" i="2"/>
  <c r="J38" i="2" s="1"/>
  <c r="J42" i="2" s="1"/>
  <c r="J19" i="3"/>
  <c r="J32" i="3" s="1"/>
  <c r="Z19" i="3"/>
  <c r="Z32" i="3" s="1"/>
  <c r="X60" i="2"/>
  <c r="Y60" i="2"/>
  <c r="X57" i="3"/>
  <c r="X72" i="3" s="1"/>
  <c r="X85" i="3"/>
  <c r="X101" i="3" s="1"/>
  <c r="X103" i="3" s="1"/>
  <c r="X44" i="2"/>
  <c r="N123" i="3"/>
  <c r="AT38" i="3"/>
  <c r="AN21" i="3"/>
  <c r="G28" i="3"/>
  <c r="AS24" i="2"/>
  <c r="AA85" i="3"/>
  <c r="AA57" i="3"/>
  <c r="AA44" i="2"/>
  <c r="H126" i="3"/>
  <c r="Y57" i="3"/>
  <c r="Y72" i="3" s="1"/>
  <c r="Y85" i="3"/>
  <c r="Y101" i="3" s="1"/>
  <c r="Y103" i="3" s="1"/>
  <c r="Y44" i="2"/>
  <c r="I126" i="3"/>
  <c r="AO38" i="3"/>
  <c r="AO44" i="3"/>
  <c r="J126" i="3"/>
  <c r="L126" i="3"/>
  <c r="AR14" i="2"/>
  <c r="Q24" i="2"/>
  <c r="AG24" i="2"/>
  <c r="AS58" i="2"/>
  <c r="G8" i="3"/>
  <c r="W8" i="3"/>
  <c r="H19" i="3"/>
  <c r="H32" i="3" s="1"/>
  <c r="X19" i="3"/>
  <c r="X32" i="3" s="1"/>
  <c r="AT40" i="3"/>
  <c r="O52" i="5"/>
  <c r="D20" i="6"/>
  <c r="D22" i="6" s="1"/>
  <c r="R24" i="2"/>
  <c r="AH24" i="2"/>
  <c r="L58" i="2"/>
  <c r="AB58" i="2"/>
  <c r="I19" i="3"/>
  <c r="I32" i="3" s="1"/>
  <c r="Y19" i="3"/>
  <c r="Y32" i="3" s="1"/>
  <c r="AN38" i="3"/>
  <c r="S24" i="4"/>
  <c r="S18" i="4"/>
  <c r="AQ17" i="4"/>
  <c r="AQ18" i="4" s="1"/>
  <c r="AI24" i="4"/>
  <c r="AI25" i="4" s="1"/>
  <c r="AI18" i="4"/>
  <c r="N37" i="5"/>
  <c r="J37" i="5"/>
  <c r="S43" i="5"/>
  <c r="F13" i="6"/>
  <c r="F15" i="6" s="1"/>
  <c r="F17" i="6" s="1"/>
  <c r="D25" i="7"/>
  <c r="D27" i="7" s="1"/>
  <c r="D21" i="7"/>
  <c r="AT14" i="2"/>
  <c r="AT58" i="2" s="1"/>
  <c r="C24" i="2"/>
  <c r="S24" i="2"/>
  <c r="AI24" i="2"/>
  <c r="M58" i="2"/>
  <c r="AC58" i="2"/>
  <c r="X38" i="3"/>
  <c r="AR38" i="3" s="1"/>
  <c r="F44" i="3"/>
  <c r="AM44" i="3" s="1"/>
  <c r="T52" i="3"/>
  <c r="AQ52" i="3" s="1"/>
  <c r="T24" i="4"/>
  <c r="T25" i="4" s="1"/>
  <c r="X18" i="4"/>
  <c r="T18" i="4"/>
  <c r="AJ24" i="4"/>
  <c r="AJ25" i="4" s="1"/>
  <c r="AJ18" i="4"/>
  <c r="J21" i="5"/>
  <c r="N46" i="5"/>
  <c r="D24" i="2"/>
  <c r="T24" i="2"/>
  <c r="AJ24" i="2"/>
  <c r="N58" i="2"/>
  <c r="AD58" i="2"/>
  <c r="K19" i="3"/>
  <c r="AA19" i="3"/>
  <c r="U24" i="4"/>
  <c r="U25" i="4" s="1"/>
  <c r="U18" i="4"/>
  <c r="AK24" i="4"/>
  <c r="AK25" i="4" s="1"/>
  <c r="AK18" i="4"/>
  <c r="K41" i="5"/>
  <c r="G14" i="5"/>
  <c r="U24" i="2"/>
  <c r="O58" i="2"/>
  <c r="AE58" i="2"/>
  <c r="H60" i="2"/>
  <c r="AA13" i="3"/>
  <c r="O21" i="3"/>
  <c r="AE21" i="3"/>
  <c r="AA44" i="3"/>
  <c r="V24" i="4"/>
  <c r="V25" i="4" s="1"/>
  <c r="V18" i="4"/>
  <c r="F24" i="2"/>
  <c r="J60" i="2" s="1"/>
  <c r="V24" i="2"/>
  <c r="Z60" i="2" s="1"/>
  <c r="P58" i="2"/>
  <c r="AF58" i="2"/>
  <c r="I60" i="2"/>
  <c r="L8" i="3"/>
  <c r="AB8" i="3"/>
  <c r="AB13" i="3" s="1"/>
  <c r="P21" i="3"/>
  <c r="P28" i="3" s="1"/>
  <c r="P126" i="3" s="1"/>
  <c r="AM34" i="3"/>
  <c r="AA38" i="3"/>
  <c r="O44" i="3"/>
  <c r="AP44" i="3" s="1"/>
  <c r="AP40" i="3"/>
  <c r="AT44" i="3"/>
  <c r="C52" i="3"/>
  <c r="AM52" i="3" s="1"/>
  <c r="W52" i="3"/>
  <c r="AR52" i="3" s="1"/>
  <c r="AN17" i="4"/>
  <c r="AN18" i="4" s="1"/>
  <c r="G18" i="4"/>
  <c r="W24" i="4"/>
  <c r="W18" i="4"/>
  <c r="AR17" i="4"/>
  <c r="G24" i="2"/>
  <c r="W24" i="2"/>
  <c r="Q58" i="2"/>
  <c r="AG58" i="2"/>
  <c r="M8" i="3"/>
  <c r="M13" i="3" s="1"/>
  <c r="M123" i="3" s="1"/>
  <c r="AC8" i="3"/>
  <c r="AC13" i="3" s="1"/>
  <c r="Q21" i="3"/>
  <c r="Q28" i="3" s="1"/>
  <c r="Q126" i="3" s="1"/>
  <c r="AH58" i="2"/>
  <c r="AT24" i="4"/>
  <c r="AA42" i="5"/>
  <c r="Z42" i="5"/>
  <c r="G9" i="8"/>
  <c r="G48" i="8" s="1"/>
  <c r="G47" i="8"/>
  <c r="AM33" i="2"/>
  <c r="S58" i="2"/>
  <c r="AI58" i="2"/>
  <c r="O8" i="3"/>
  <c r="AE8" i="3"/>
  <c r="S21" i="3"/>
  <c r="AP34" i="3"/>
  <c r="AO46" i="3"/>
  <c r="J18" i="4"/>
  <c r="Z18" i="4"/>
  <c r="Z24" i="4"/>
  <c r="H43" i="5"/>
  <c r="N49" i="5"/>
  <c r="J49" i="5"/>
  <c r="H47" i="8"/>
  <c r="H9" i="8"/>
  <c r="H48" i="8" s="1"/>
  <c r="AN33" i="2"/>
  <c r="AS57" i="2"/>
  <c r="T58" i="2"/>
  <c r="AJ58" i="2"/>
  <c r="P8" i="3"/>
  <c r="P13" i="3" s="1"/>
  <c r="AF8" i="3"/>
  <c r="AF13" i="3" s="1"/>
  <c r="T21" i="3"/>
  <c r="T28" i="3" s="1"/>
  <c r="X126" i="3" s="1"/>
  <c r="AQ34" i="3"/>
  <c r="AQ40" i="3"/>
  <c r="I43" i="5"/>
  <c r="H27" i="7"/>
  <c r="R58" i="2"/>
  <c r="I47" i="8"/>
  <c r="I9" i="8"/>
  <c r="I48" i="8" s="1"/>
  <c r="U58" i="2"/>
  <c r="AK58" i="2"/>
  <c r="Q8" i="3"/>
  <c r="Q13" i="3" s="1"/>
  <c r="U21" i="3"/>
  <c r="U28" i="3" s="1"/>
  <c r="U126" i="3" s="1"/>
  <c r="AH25" i="4"/>
  <c r="K43" i="5"/>
  <c r="J47" i="8"/>
  <c r="J9" i="8"/>
  <c r="J48" i="8" s="1"/>
  <c r="AM14" i="2"/>
  <c r="AP23" i="2"/>
  <c r="L24" i="2"/>
  <c r="AP33" i="2"/>
  <c r="V58" i="2"/>
  <c r="E5" i="3"/>
  <c r="R8" i="3"/>
  <c r="R13" i="3" s="1"/>
  <c r="V21" i="3"/>
  <c r="V28" i="3" s="1"/>
  <c r="V126" i="3" s="1"/>
  <c r="AC18" i="4"/>
  <c r="AC24" i="4"/>
  <c r="I52" i="5"/>
  <c r="AN14" i="2"/>
  <c r="AN58" i="2" s="1"/>
  <c r="AQ23" i="2"/>
  <c r="AQ33" i="2"/>
  <c r="S8" i="3"/>
  <c r="W21" i="3"/>
  <c r="AT34" i="3"/>
  <c r="AS46" i="3"/>
  <c r="AS52" i="3" s="1"/>
  <c r="T8" i="3"/>
  <c r="T13" i="3" s="1"/>
  <c r="AA61" i="4"/>
  <c r="AS59" i="4"/>
  <c r="AS61" i="4" s="1"/>
  <c r="AP14" i="2"/>
  <c r="AP58" i="2" s="1"/>
  <c r="O24" i="2"/>
  <c r="U8" i="3"/>
  <c r="U13" i="3" s="1"/>
  <c r="N18" i="4"/>
  <c r="H54" i="8"/>
  <c r="E5" i="2"/>
  <c r="AQ14" i="2"/>
  <c r="P24" i="2"/>
  <c r="V8" i="3"/>
  <c r="V13" i="3" s="1"/>
  <c r="J15" i="8" s="1"/>
  <c r="AT52" i="3"/>
  <c r="AP24" i="4"/>
  <c r="AB59" i="4"/>
  <c r="AB61" i="4" s="1"/>
  <c r="Y14" i="5"/>
  <c r="P23" i="5"/>
  <c r="P52" i="5" s="1"/>
  <c r="Q41" i="5"/>
  <c r="K46" i="5"/>
  <c r="Q52" i="5"/>
  <c r="Y24" i="4"/>
  <c r="Y25" i="4" s="1"/>
  <c r="R41" i="5"/>
  <c r="Q18" i="4"/>
  <c r="AH18" i="4"/>
  <c r="J9" i="5"/>
  <c r="G21" i="5"/>
  <c r="K50" i="5" s="1"/>
  <c r="Z22" i="5"/>
  <c r="S41" i="5"/>
  <c r="O43" i="5"/>
  <c r="R59" i="5"/>
  <c r="F14" i="7"/>
  <c r="F16" i="7" s="1"/>
  <c r="K17" i="4"/>
  <c r="O18" i="4" s="1"/>
  <c r="AA17" i="4"/>
  <c r="R18" i="4"/>
  <c r="AE59" i="4"/>
  <c r="F17" i="5"/>
  <c r="F21" i="5" s="1"/>
  <c r="S23" i="5"/>
  <c r="T41" i="5"/>
  <c r="Z50" i="5"/>
  <c r="S59" i="5"/>
  <c r="AM13" i="4"/>
  <c r="AB24" i="4"/>
  <c r="AF25" i="4" s="1"/>
  <c r="I50" i="5"/>
  <c r="AN13" i="4"/>
  <c r="AT17" i="4"/>
  <c r="J10" i="5"/>
  <c r="X41" i="5"/>
  <c r="U59" i="5"/>
  <c r="AD24" i="4"/>
  <c r="AD25" i="4" s="1"/>
  <c r="M14" i="5"/>
  <c r="M43" i="5" s="1"/>
  <c r="K38" i="5"/>
  <c r="Y52" i="5"/>
  <c r="AA59" i="5"/>
  <c r="E21" i="7"/>
  <c r="F13" i="8"/>
  <c r="J54" i="8" s="1"/>
  <c r="N14" i="5"/>
  <c r="H41" i="5"/>
  <c r="Z41" i="5"/>
  <c r="L50" i="5"/>
  <c r="F21" i="7"/>
  <c r="G13" i="8"/>
  <c r="G54" i="8" s="1"/>
  <c r="AQ13" i="4"/>
  <c r="AS15" i="4"/>
  <c r="I41" i="5"/>
  <c r="AA41" i="5"/>
  <c r="M50" i="5"/>
  <c r="H21" i="7"/>
  <c r="I13" i="8"/>
  <c r="I54" i="8" s="1"/>
  <c r="O50" i="5"/>
  <c r="D8" i="7"/>
  <c r="P50" i="5"/>
  <c r="Q50" i="5"/>
  <c r="C19" i="7"/>
  <c r="E5" i="4"/>
  <c r="C10" i="7"/>
  <c r="F15" i="8" l="1"/>
  <c r="F17" i="8" s="1"/>
  <c r="R123" i="3"/>
  <c r="R17" i="3"/>
  <c r="R124" i="3" s="1"/>
  <c r="F23" i="8"/>
  <c r="F25" i="8" s="1"/>
  <c r="F36" i="8" s="1"/>
  <c r="R60" i="2"/>
  <c r="R19" i="3"/>
  <c r="R32" i="3" s="1"/>
  <c r="R34" i="2"/>
  <c r="AG34" i="2"/>
  <c r="AG60" i="2"/>
  <c r="AG19" i="3"/>
  <c r="AG32" i="3" s="1"/>
  <c r="Z59" i="4"/>
  <c r="Z61" i="4" s="1"/>
  <c r="J23" i="5"/>
  <c r="N50" i="5"/>
  <c r="J50" i="5"/>
  <c r="E23" i="8"/>
  <c r="E25" i="8" s="1"/>
  <c r="E36" i="8" s="1"/>
  <c r="Q60" i="2"/>
  <c r="Q19" i="3"/>
  <c r="Q32" i="3" s="1"/>
  <c r="Q34" i="2"/>
  <c r="E85" i="3"/>
  <c r="E101" i="3" s="1"/>
  <c r="E103" i="3" s="1"/>
  <c r="E44" i="2"/>
  <c r="E57" i="3"/>
  <c r="E72" i="3" s="1"/>
  <c r="C13" i="6"/>
  <c r="C15" i="6" s="1"/>
  <c r="C17" i="6" s="1"/>
  <c r="T126" i="3"/>
  <c r="J46" i="5"/>
  <c r="T52" i="5"/>
  <c r="AA84" i="3"/>
  <c r="AA56" i="3"/>
  <c r="AC85" i="3"/>
  <c r="AC101" i="3" s="1"/>
  <c r="AC103" i="3" s="1"/>
  <c r="AC57" i="3"/>
  <c r="AC72" i="3" s="1"/>
  <c r="AC128" i="3" s="1"/>
  <c r="AC44" i="2"/>
  <c r="R43" i="5"/>
  <c r="F5" i="3"/>
  <c r="F20" i="6"/>
  <c r="F22" i="6" s="1"/>
  <c r="S52" i="5"/>
  <c r="W28" i="3"/>
  <c r="AR21" i="3"/>
  <c r="V59" i="4"/>
  <c r="V61" i="4" s="1"/>
  <c r="F23" i="5"/>
  <c r="U123" i="3"/>
  <c r="I15" i="8"/>
  <c r="S13" i="3"/>
  <c r="AQ8" i="3"/>
  <c r="W19" i="3"/>
  <c r="AA60" i="2"/>
  <c r="AR24" i="2"/>
  <c r="AR60" i="2" s="1"/>
  <c r="W34" i="2"/>
  <c r="W60" i="2"/>
  <c r="L13" i="3"/>
  <c r="AO8" i="3"/>
  <c r="AR58" i="2"/>
  <c r="AA72" i="3"/>
  <c r="M128" i="3"/>
  <c r="AT59" i="4"/>
  <c r="AE61" i="4"/>
  <c r="AT61" i="4" s="1"/>
  <c r="D23" i="8"/>
  <c r="D25" i="8" s="1"/>
  <c r="D36" i="8" s="1"/>
  <c r="P34" i="2"/>
  <c r="P60" i="2"/>
  <c r="P19" i="3"/>
  <c r="P32" i="3" s="1"/>
  <c r="L34" i="2"/>
  <c r="L60" i="2"/>
  <c r="L19" i="3"/>
  <c r="L32" i="3" s="1"/>
  <c r="L128" i="3" s="1"/>
  <c r="AO24" i="2"/>
  <c r="G19" i="3"/>
  <c r="K60" i="2"/>
  <c r="G34" i="2"/>
  <c r="AN24" i="2"/>
  <c r="G60" i="2"/>
  <c r="AQ24" i="4"/>
  <c r="AQ25" i="4" s="1"/>
  <c r="S25" i="4"/>
  <c r="AA101" i="3"/>
  <c r="AA51" i="5"/>
  <c r="Z51" i="5"/>
  <c r="W59" i="4"/>
  <c r="G23" i="5"/>
  <c r="K52" i="5" s="1"/>
  <c r="F5" i="4"/>
  <c r="AQ58" i="2"/>
  <c r="C23" i="8"/>
  <c r="C25" i="8" s="1"/>
  <c r="C36" i="8" s="1"/>
  <c r="O34" i="2"/>
  <c r="O60" i="2"/>
  <c r="O19" i="3"/>
  <c r="AP24" i="2"/>
  <c r="D15" i="8"/>
  <c r="D17" i="8" s="1"/>
  <c r="AR18" i="4"/>
  <c r="AE28" i="3"/>
  <c r="AT21" i="3"/>
  <c r="F8" i="6"/>
  <c r="F10" i="6" s="1"/>
  <c r="AI60" i="2"/>
  <c r="AI19" i="3"/>
  <c r="AI32" i="3" s="1"/>
  <c r="AI34" i="2"/>
  <c r="AS34" i="2"/>
  <c r="AS38" i="2" s="1"/>
  <c r="AS42" i="2" s="1"/>
  <c r="AS44" i="2" s="1"/>
  <c r="J85" i="3"/>
  <c r="J101" i="3" s="1"/>
  <c r="J57" i="3"/>
  <c r="J72" i="3" s="1"/>
  <c r="J44" i="2"/>
  <c r="H84" i="3"/>
  <c r="H56" i="3"/>
  <c r="AT24" i="2"/>
  <c r="AT60" i="2" s="1"/>
  <c r="M85" i="3"/>
  <c r="M101" i="3" s="1"/>
  <c r="M103" i="3" s="1"/>
  <c r="M57" i="3"/>
  <c r="M72" i="3" s="1"/>
  <c r="M44" i="2"/>
  <c r="C25" i="7"/>
  <c r="C27" i="7" s="1"/>
  <c r="C21" i="7"/>
  <c r="AA18" i="4"/>
  <c r="AS17" i="4"/>
  <c r="AS18" i="4" s="1"/>
  <c r="AA24" i="4"/>
  <c r="AV12" i="2"/>
  <c r="AW17" i="2"/>
  <c r="O28" i="3"/>
  <c r="AP21" i="3"/>
  <c r="G23" i="8"/>
  <c r="S60" i="2"/>
  <c r="S19" i="3"/>
  <c r="AQ24" i="2"/>
  <c r="AQ60" i="2" s="1"/>
  <c r="S34" i="2"/>
  <c r="Z126" i="3"/>
  <c r="G126" i="3"/>
  <c r="AN28" i="3"/>
  <c r="AN126" i="3" s="1"/>
  <c r="AE114" i="3"/>
  <c r="AE120" i="3" s="1"/>
  <c r="AE38" i="2"/>
  <c r="W25" i="4"/>
  <c r="AR24" i="4"/>
  <c r="C19" i="3"/>
  <c r="AM24" i="2"/>
  <c r="C34" i="2"/>
  <c r="K18" i="4"/>
  <c r="AO17" i="4"/>
  <c r="Z43" i="5"/>
  <c r="Y43" i="5"/>
  <c r="AV24" i="2"/>
  <c r="AV17" i="2"/>
  <c r="AW29" i="2"/>
  <c r="AW21" i="2"/>
  <c r="AW31" i="2"/>
  <c r="AV21" i="2"/>
  <c r="AW43" i="2"/>
  <c r="AV31" i="2"/>
  <c r="AV19" i="2"/>
  <c r="AV9" i="2"/>
  <c r="AV27" i="2"/>
  <c r="AW27" i="2"/>
  <c r="AW13" i="2"/>
  <c r="AV39" i="2"/>
  <c r="AW36" i="2"/>
  <c r="AW11" i="2"/>
  <c r="AW20" i="2"/>
  <c r="AV36" i="2"/>
  <c r="AW14" i="2"/>
  <c r="AW32" i="2"/>
  <c r="AW22" i="2"/>
  <c r="AV32" i="2"/>
  <c r="AV22" i="2"/>
  <c r="AV20" i="2"/>
  <c r="AV14" i="2"/>
  <c r="AW28" i="2"/>
  <c r="AW23" i="2"/>
  <c r="AW39" i="2"/>
  <c r="AW12" i="2"/>
  <c r="F5" i="2"/>
  <c r="G5" i="2" s="1"/>
  <c r="H5" i="2" s="1"/>
  <c r="I5" i="2" s="1"/>
  <c r="J5" i="2" s="1"/>
  <c r="K5" i="2" s="1"/>
  <c r="L5" i="2" s="1"/>
  <c r="M5" i="2" s="1"/>
  <c r="N5" i="2" s="1"/>
  <c r="O5" i="2" s="1"/>
  <c r="P5" i="2" s="1"/>
  <c r="Q5" i="2" s="1"/>
  <c r="R5" i="2" s="1"/>
  <c r="S5" i="2" s="1"/>
  <c r="T5" i="2" s="1"/>
  <c r="U5" i="2" s="1"/>
  <c r="AA32" i="3"/>
  <c r="AS19" i="3"/>
  <c r="AS32" i="3" s="1"/>
  <c r="K42" i="2"/>
  <c r="AB85" i="3"/>
  <c r="AB101" i="3" s="1"/>
  <c r="AB103" i="3" s="1"/>
  <c r="AB57" i="3"/>
  <c r="AB72" i="3" s="1"/>
  <c r="AB128" i="3" s="1"/>
  <c r="AB44" i="2"/>
  <c r="N39" i="5"/>
  <c r="J39" i="5"/>
  <c r="AE18" i="4"/>
  <c r="Q43" i="5"/>
  <c r="J23" i="8"/>
  <c r="V19" i="3"/>
  <c r="V32" i="3" s="1"/>
  <c r="V34" i="2"/>
  <c r="V60" i="2"/>
  <c r="K32" i="3"/>
  <c r="AO32" i="3" s="1"/>
  <c r="AO58" i="2"/>
  <c r="F19" i="3"/>
  <c r="F32" i="3" s="1"/>
  <c r="F34" i="2"/>
  <c r="F38" i="2" s="1"/>
  <c r="F42" i="2" s="1"/>
  <c r="X84" i="3"/>
  <c r="X56" i="3"/>
  <c r="AD57" i="3"/>
  <c r="AD72" i="3" s="1"/>
  <c r="AD44" i="2"/>
  <c r="AQ21" i="3"/>
  <c r="S28" i="3"/>
  <c r="I23" i="8"/>
  <c r="U19" i="3"/>
  <c r="U32" i="3" s="1"/>
  <c r="U34" i="2"/>
  <c r="U60" i="2"/>
  <c r="AR8" i="3"/>
  <c r="W13" i="3"/>
  <c r="Y126" i="3"/>
  <c r="AF114" i="3"/>
  <c r="AF120" i="3" s="1"/>
  <c r="AF38" i="2"/>
  <c r="AF42" i="2" s="1"/>
  <c r="AS8" i="3"/>
  <c r="G13" i="3"/>
  <c r="AN8" i="3"/>
  <c r="AJ19" i="3"/>
  <c r="AJ32" i="3" s="1"/>
  <c r="AJ34" i="2"/>
  <c r="AJ60" i="2"/>
  <c r="Y84" i="3"/>
  <c r="Y56" i="3"/>
  <c r="I84" i="3"/>
  <c r="I56" i="3"/>
  <c r="AA126" i="3"/>
  <c r="AS28" i="3"/>
  <c r="T123" i="3"/>
  <c r="H15" i="8"/>
  <c r="N38" i="5"/>
  <c r="J38" i="5"/>
  <c r="E15" i="8"/>
  <c r="E17" i="8" s="1"/>
  <c r="Q123" i="3"/>
  <c r="Q17" i="3"/>
  <c r="Q124" i="3" s="1"/>
  <c r="AE13" i="3"/>
  <c r="AT8" i="3"/>
  <c r="AK60" i="2"/>
  <c r="N85" i="3"/>
  <c r="N101" i="3" s="1"/>
  <c r="N103" i="3" s="1"/>
  <c r="N57" i="3"/>
  <c r="N72" i="3" s="1"/>
  <c r="N44" i="2"/>
  <c r="K126" i="3"/>
  <c r="AO28" i="3"/>
  <c r="X25" i="4"/>
  <c r="H23" i="8"/>
  <c r="T19" i="3"/>
  <c r="T32" i="3" s="1"/>
  <c r="T34" i="2"/>
  <c r="T60" i="2"/>
  <c r="D14" i="7"/>
  <c r="D16" i="7" s="1"/>
  <c r="D10" i="7"/>
  <c r="O13" i="3"/>
  <c r="AP8" i="3"/>
  <c r="D19" i="3"/>
  <c r="D32" i="3" s="1"/>
  <c r="D34" i="2"/>
  <c r="D38" i="2" s="1"/>
  <c r="D42" i="2" s="1"/>
  <c r="J12" i="5"/>
  <c r="E8" i="6"/>
  <c r="E10" i="6" s="1"/>
  <c r="AH34" i="2"/>
  <c r="AH60" i="2"/>
  <c r="AH19" i="3"/>
  <c r="AH32" i="3" s="1"/>
  <c r="AV33" i="2"/>
  <c r="AK114" i="3"/>
  <c r="AK120" i="3" s="1"/>
  <c r="AK38" i="2"/>
  <c r="AK42" i="2" s="1"/>
  <c r="AH114" i="3" l="1"/>
  <c r="AH120" i="3" s="1"/>
  <c r="AH38" i="2"/>
  <c r="AA103" i="3"/>
  <c r="AS103" i="3" s="1"/>
  <c r="AS101" i="3"/>
  <c r="AO60" i="2"/>
  <c r="AS84" i="3"/>
  <c r="E34" i="8"/>
  <c r="Q38" i="2"/>
  <c r="Q42" i="2" s="1"/>
  <c r="AE42" i="2"/>
  <c r="AW34" i="2"/>
  <c r="J106" i="3"/>
  <c r="J103" i="3"/>
  <c r="J107" i="3" s="1"/>
  <c r="AS85" i="3"/>
  <c r="G15" i="8"/>
  <c r="S123" i="3"/>
  <c r="S17" i="3"/>
  <c r="S124" i="3" s="1"/>
  <c r="AV23" i="2"/>
  <c r="E38" i="8"/>
  <c r="E44" i="8" s="1"/>
  <c r="Q128" i="3"/>
  <c r="K85" i="3"/>
  <c r="K57" i="3"/>
  <c r="K44" i="2"/>
  <c r="J41" i="5"/>
  <c r="J14" i="5"/>
  <c r="N41" i="5"/>
  <c r="H34" i="8"/>
  <c r="T38" i="2"/>
  <c r="T42" i="2" s="1"/>
  <c r="J34" i="8"/>
  <c r="V38" i="2"/>
  <c r="V42" i="2" s="1"/>
  <c r="AS60" i="2"/>
  <c r="I50" i="8"/>
  <c r="I17" i="8"/>
  <c r="I51" i="8" s="1"/>
  <c r="L38" i="2"/>
  <c r="AO34" i="2"/>
  <c r="H25" i="8"/>
  <c r="H56" i="8"/>
  <c r="AS24" i="4"/>
  <c r="AE25" i="4"/>
  <c r="AP60" i="2"/>
  <c r="AW24" i="2"/>
  <c r="AW60" i="2" s="1"/>
  <c r="L123" i="3"/>
  <c r="AO13" i="3"/>
  <c r="AO123" i="3" s="1"/>
  <c r="H38" i="8"/>
  <c r="T128" i="3"/>
  <c r="J38" i="8"/>
  <c r="V128" i="3"/>
  <c r="I25" i="8"/>
  <c r="I56" i="8"/>
  <c r="O32" i="3"/>
  <c r="AP19" i="3"/>
  <c r="D38" i="8"/>
  <c r="D44" i="8" s="1"/>
  <c r="P128" i="3"/>
  <c r="F57" i="3"/>
  <c r="F72" i="3" s="1"/>
  <c r="F85" i="3"/>
  <c r="F101" i="3" s="1"/>
  <c r="F103" i="3" s="1"/>
  <c r="F44" i="2"/>
  <c r="F41" i="2"/>
  <c r="AI114" i="3"/>
  <c r="AI120" i="3" s="1"/>
  <c r="AI38" i="2"/>
  <c r="AI42" i="2" s="1"/>
  <c r="AR34" i="2"/>
  <c r="W38" i="2"/>
  <c r="Z34" i="2"/>
  <c r="Z38" i="2" s="1"/>
  <c r="Z42" i="2" s="1"/>
  <c r="AV43" i="2"/>
  <c r="AO18" i="4"/>
  <c r="AP18" i="4"/>
  <c r="C34" i="8"/>
  <c r="O38" i="2"/>
  <c r="AP34" i="2"/>
  <c r="AN60" i="2"/>
  <c r="D34" i="8"/>
  <c r="P38" i="2"/>
  <c r="P42" i="2" s="1"/>
  <c r="J52" i="5"/>
  <c r="N52" i="5"/>
  <c r="I34" i="8"/>
  <c r="U38" i="2"/>
  <c r="U42" i="2" s="1"/>
  <c r="J56" i="8"/>
  <c r="J25" i="8"/>
  <c r="G34" i="8"/>
  <c r="AQ34" i="2"/>
  <c r="S38" i="2"/>
  <c r="C15" i="8"/>
  <c r="C17" i="8" s="1"/>
  <c r="O123" i="3"/>
  <c r="P17" i="3"/>
  <c r="P124" i="3" s="1"/>
  <c r="AP13" i="3"/>
  <c r="G38" i="2"/>
  <c r="AN34" i="2"/>
  <c r="G5" i="3"/>
  <c r="S126" i="3"/>
  <c r="AQ28" i="3"/>
  <c r="AQ126" i="3" s="1"/>
  <c r="AW58" i="2"/>
  <c r="AO126" i="3"/>
  <c r="AV11" i="2"/>
  <c r="AW56" i="2" s="1"/>
  <c r="AW9" i="2"/>
  <c r="AW55" i="2" s="1"/>
  <c r="S32" i="3"/>
  <c r="AQ19" i="3"/>
  <c r="M84" i="3"/>
  <c r="M56" i="3"/>
  <c r="W32" i="3"/>
  <c r="AR19" i="3"/>
  <c r="W126" i="3"/>
  <c r="AR28" i="3"/>
  <c r="AR126" i="3" s="1"/>
  <c r="I38" i="8"/>
  <c r="U128" i="3"/>
  <c r="AJ114" i="3"/>
  <c r="AJ120" i="3" s="1"/>
  <c r="AJ38" i="2"/>
  <c r="AJ42" i="2" s="1"/>
  <c r="AK85" i="3"/>
  <c r="AK101" i="3" s="1"/>
  <c r="AK103" i="3" s="1"/>
  <c r="AK57" i="3"/>
  <c r="AK72" i="3" s="1"/>
  <c r="AK44" i="2"/>
  <c r="G123" i="3"/>
  <c r="AN13" i="3"/>
  <c r="AN123" i="3" s="1"/>
  <c r="K123" i="3"/>
  <c r="AV30" i="2"/>
  <c r="AW19" i="2"/>
  <c r="AM34" i="2"/>
  <c r="C38" i="2"/>
  <c r="G5" i="4"/>
  <c r="AN19" i="3"/>
  <c r="G32" i="3"/>
  <c r="AN32" i="3" s="1"/>
  <c r="AO128" i="3" s="1"/>
  <c r="AT18" i="4"/>
  <c r="AV37" i="2"/>
  <c r="N84" i="3"/>
  <c r="N56" i="3"/>
  <c r="G25" i="8"/>
  <c r="G56" i="8"/>
  <c r="AW57" i="2"/>
  <c r="AE126" i="3"/>
  <c r="AT28" i="3"/>
  <c r="AT126" i="3" s="1"/>
  <c r="AI126" i="3"/>
  <c r="AE32" i="3"/>
  <c r="AT32" i="3" s="1"/>
  <c r="AT128" i="3" s="1"/>
  <c r="AC84" i="3"/>
  <c r="AC56" i="3"/>
  <c r="D85" i="3"/>
  <c r="D101" i="3" s="1"/>
  <c r="D103" i="3" s="1"/>
  <c r="D44" i="2"/>
  <c r="D57" i="3"/>
  <c r="D72" i="3" s="1"/>
  <c r="X128" i="3"/>
  <c r="AR25" i="4"/>
  <c r="AR59" i="4"/>
  <c r="AR61" i="4" s="1"/>
  <c r="W61" i="4"/>
  <c r="AT19" i="3"/>
  <c r="AG114" i="3"/>
  <c r="AG120" i="3" s="1"/>
  <c r="AG38" i="2"/>
  <c r="AG42" i="2" s="1"/>
  <c r="AB84" i="3"/>
  <c r="AB56" i="3"/>
  <c r="AM19" i="3"/>
  <c r="C32" i="3"/>
  <c r="AM32" i="3" s="1"/>
  <c r="H17" i="8"/>
  <c r="H51" i="8" s="1"/>
  <c r="H50" i="8"/>
  <c r="AV28" i="2"/>
  <c r="AV13" i="2"/>
  <c r="AS57" i="3"/>
  <c r="AS72" i="3" s="1"/>
  <c r="E56" i="3"/>
  <c r="E84" i="3"/>
  <c r="F34" i="8"/>
  <c r="R38" i="2"/>
  <c r="R42" i="2" s="1"/>
  <c r="AF44" i="2"/>
  <c r="AF57" i="3"/>
  <c r="AF72" i="3" s="1"/>
  <c r="AF85" i="3"/>
  <c r="AV29" i="2"/>
  <c r="O126" i="3"/>
  <c r="AP28" i="3"/>
  <c r="AP126" i="3" s="1"/>
  <c r="AW37" i="2"/>
  <c r="AO19" i="3"/>
  <c r="AW33" i="2"/>
  <c r="AW30" i="2"/>
  <c r="AV34" i="2"/>
  <c r="AT34" i="2"/>
  <c r="AT114" i="3" s="1"/>
  <c r="AT120" i="3" s="1"/>
  <c r="J84" i="3"/>
  <c r="J56" i="3"/>
  <c r="P123" i="3"/>
  <c r="AS56" i="3"/>
  <c r="F38" i="8"/>
  <c r="F44" i="8" s="1"/>
  <c r="R128" i="3"/>
  <c r="AJ85" i="3" l="1"/>
  <c r="AJ101" i="3" s="1"/>
  <c r="AJ103" i="3" s="1"/>
  <c r="AJ57" i="3"/>
  <c r="AJ72" i="3" s="1"/>
  <c r="AJ44" i="2"/>
  <c r="T44" i="2"/>
  <c r="T85" i="3"/>
  <c r="T101" i="3" s="1"/>
  <c r="T103" i="3" s="1"/>
  <c r="T57" i="3"/>
  <c r="T72" i="3" s="1"/>
  <c r="AF84" i="3"/>
  <c r="AF56" i="3"/>
  <c r="AG85" i="3"/>
  <c r="AG101" i="3" s="1"/>
  <c r="AG103" i="3" s="1"/>
  <c r="AG57" i="3"/>
  <c r="AG72" i="3" s="1"/>
  <c r="AG44" i="2"/>
  <c r="F84" i="3"/>
  <c r="F56" i="3"/>
  <c r="R85" i="3"/>
  <c r="R101" i="3" s="1"/>
  <c r="R103" i="3" s="1"/>
  <c r="R57" i="3"/>
  <c r="R72" i="3" s="1"/>
  <c r="R44" i="2"/>
  <c r="I59" i="8"/>
  <c r="I44" i="8"/>
  <c r="I60" i="8" s="1"/>
  <c r="J43" i="5"/>
  <c r="N43" i="5"/>
  <c r="AE57" i="3"/>
  <c r="AE44" i="2"/>
  <c r="AV42" i="2"/>
  <c r="G42" i="2"/>
  <c r="AN38" i="2"/>
  <c r="AT38" i="2"/>
  <c r="H5" i="4"/>
  <c r="AP123" i="3"/>
  <c r="AS25" i="4"/>
  <c r="AT25" i="4"/>
  <c r="K56" i="3"/>
  <c r="K84" i="3"/>
  <c r="AP38" i="2"/>
  <c r="O42" i="2"/>
  <c r="K72" i="3"/>
  <c r="Q57" i="3"/>
  <c r="Q72" i="3" s="1"/>
  <c r="Q44" i="2"/>
  <c r="Q85" i="3"/>
  <c r="Q101" i="3" s="1"/>
  <c r="Q103" i="3" s="1"/>
  <c r="H36" i="8"/>
  <c r="H57" i="8"/>
  <c r="C38" i="8"/>
  <c r="C44" i="8" s="1"/>
  <c r="AP32" i="3"/>
  <c r="AP128" i="3" s="1"/>
  <c r="O128" i="3"/>
  <c r="K101" i="3"/>
  <c r="H5" i="3"/>
  <c r="AS126" i="3"/>
  <c r="S42" i="2"/>
  <c r="AQ38" i="2"/>
  <c r="L42" i="2"/>
  <c r="AO38" i="2"/>
  <c r="W128" i="3"/>
  <c r="AR32" i="3"/>
  <c r="D56" i="3"/>
  <c r="D84" i="3"/>
  <c r="Z85" i="3"/>
  <c r="Z101" i="3" s="1"/>
  <c r="Z103" i="3" s="1"/>
  <c r="Z57" i="3"/>
  <c r="Z72" i="3" s="1"/>
  <c r="Z44" i="2"/>
  <c r="I36" i="8"/>
  <c r="I57" i="8"/>
  <c r="AF80" i="3"/>
  <c r="AF128" i="3"/>
  <c r="J57" i="8"/>
  <c r="J36" i="8"/>
  <c r="W42" i="2"/>
  <c r="AR38" i="2"/>
  <c r="P85" i="3"/>
  <c r="P101" i="3" s="1"/>
  <c r="P103" i="3" s="1"/>
  <c r="P57" i="3"/>
  <c r="P72" i="3" s="1"/>
  <c r="P44" i="2"/>
  <c r="AK56" i="3"/>
  <c r="AK84" i="3"/>
  <c r="AV38" i="2"/>
  <c r="AH42" i="2"/>
  <c r="AT42" i="2" s="1"/>
  <c r="AW38" i="2"/>
  <c r="J59" i="8"/>
  <c r="J44" i="8"/>
  <c r="J60" i="8" s="1"/>
  <c r="AK128" i="3"/>
  <c r="AK80" i="3"/>
  <c r="G38" i="8"/>
  <c r="S128" i="3"/>
  <c r="AQ32" i="3"/>
  <c r="AQ128" i="3" s="1"/>
  <c r="U85" i="3"/>
  <c r="U101" i="3" s="1"/>
  <c r="U103" i="3" s="1"/>
  <c r="U44" i="2"/>
  <c r="U57" i="3"/>
  <c r="U72" i="3" s="1"/>
  <c r="Y128" i="3" s="1"/>
  <c r="AI57" i="3"/>
  <c r="AI72" i="3" s="1"/>
  <c r="AI44" i="2"/>
  <c r="AI85" i="3"/>
  <c r="AI101" i="3" s="1"/>
  <c r="AI103" i="3" s="1"/>
  <c r="V57" i="3"/>
  <c r="V72" i="3" s="1"/>
  <c r="V44" i="2"/>
  <c r="V85" i="3"/>
  <c r="V101" i="3" s="1"/>
  <c r="V103" i="3" s="1"/>
  <c r="G17" i="8"/>
  <c r="G51" i="8" s="1"/>
  <c r="G50" i="8"/>
  <c r="C42" i="2"/>
  <c r="AM38" i="2"/>
  <c r="G36" i="8"/>
  <c r="G57" i="8"/>
  <c r="AF101" i="3"/>
  <c r="H59" i="8"/>
  <c r="H44" i="8"/>
  <c r="H60" i="8" s="1"/>
  <c r="AR128" i="3" l="1"/>
  <c r="AS128" i="3"/>
  <c r="U56" i="3"/>
  <c r="U84" i="3"/>
  <c r="W57" i="3"/>
  <c r="W44" i="2"/>
  <c r="W85" i="3"/>
  <c r="AR42" i="2"/>
  <c r="AR44" i="2" s="1"/>
  <c r="I5" i="3"/>
  <c r="O85" i="3"/>
  <c r="AP42" i="2"/>
  <c r="AP44" i="2" s="1"/>
  <c r="O57" i="3"/>
  <c r="O44" i="2"/>
  <c r="AG56" i="3"/>
  <c r="AG84" i="3"/>
  <c r="AE84" i="3"/>
  <c r="AE56" i="3"/>
  <c r="AV44" i="2"/>
  <c r="AG80" i="3"/>
  <c r="AG128" i="3"/>
  <c r="AH85" i="3"/>
  <c r="AH57" i="3"/>
  <c r="AH72" i="3" s="1"/>
  <c r="AH44" i="2"/>
  <c r="AW42" i="2"/>
  <c r="L85" i="3"/>
  <c r="L57" i="3"/>
  <c r="L44" i="2"/>
  <c r="AO42" i="2"/>
  <c r="AO44" i="2" s="1"/>
  <c r="K103" i="3"/>
  <c r="AE72" i="3"/>
  <c r="AT57" i="3"/>
  <c r="S85" i="3"/>
  <c r="S57" i="3"/>
  <c r="S44" i="2"/>
  <c r="AQ42" i="2"/>
  <c r="AQ44" i="2" s="1"/>
  <c r="C85" i="3"/>
  <c r="AM42" i="2"/>
  <c r="AM44" i="2" s="1"/>
  <c r="C44" i="2"/>
  <c r="C57" i="3"/>
  <c r="G59" i="8"/>
  <c r="G44" i="8"/>
  <c r="G60" i="8" s="1"/>
  <c r="Z84" i="3"/>
  <c r="Z56" i="3"/>
  <c r="I5" i="4"/>
  <c r="T56" i="3"/>
  <c r="T84" i="3"/>
  <c r="R56" i="3"/>
  <c r="R84" i="3"/>
  <c r="V84" i="3"/>
  <c r="V56" i="3"/>
  <c r="AJ56" i="3"/>
  <c r="AJ84" i="3"/>
  <c r="G57" i="3"/>
  <c r="G85" i="3"/>
  <c r="G44" i="2"/>
  <c r="AN42" i="2"/>
  <c r="AN44" i="2" s="1"/>
  <c r="AJ128" i="3"/>
  <c r="AJ80" i="3"/>
  <c r="P84" i="3"/>
  <c r="P56" i="3"/>
  <c r="AI56" i="3"/>
  <c r="AI84" i="3"/>
  <c r="Q56" i="3"/>
  <c r="Q84" i="3"/>
  <c r="Z128" i="3"/>
  <c r="AD128" i="3"/>
  <c r="AF103" i="3"/>
  <c r="AI80" i="3"/>
  <c r="AQ57" i="3" l="1"/>
  <c r="S72" i="3"/>
  <c r="AQ72" i="3" s="1"/>
  <c r="W72" i="3"/>
  <c r="AR72" i="3" s="1"/>
  <c r="AR57" i="3"/>
  <c r="AQ85" i="3"/>
  <c r="S101" i="3"/>
  <c r="AT72" i="3"/>
  <c r="AT80" i="3" s="1"/>
  <c r="AE128" i="3"/>
  <c r="AE80" i="3"/>
  <c r="AH56" i="3"/>
  <c r="AH84" i="3"/>
  <c r="AT84" i="3" s="1"/>
  <c r="AW44" i="2"/>
  <c r="O84" i="3"/>
  <c r="AP84" i="3" s="1"/>
  <c r="O56" i="3"/>
  <c r="AP56" i="3" s="1"/>
  <c r="AH128" i="3"/>
  <c r="AH80" i="3"/>
  <c r="AP57" i="3"/>
  <c r="O72" i="3"/>
  <c r="AP72" i="3" s="1"/>
  <c r="AH101" i="3"/>
  <c r="AT85" i="3"/>
  <c r="O101" i="3"/>
  <c r="AP85" i="3"/>
  <c r="J5" i="3"/>
  <c r="G84" i="3"/>
  <c r="AN84" i="3" s="1"/>
  <c r="G56" i="3"/>
  <c r="AN56" i="3" s="1"/>
  <c r="J5" i="4"/>
  <c r="AT44" i="2"/>
  <c r="G101" i="3"/>
  <c r="AN85" i="3"/>
  <c r="AT56" i="3"/>
  <c r="AI128" i="3"/>
  <c r="G72" i="3"/>
  <c r="AN72" i="3" s="1"/>
  <c r="AN57" i="3"/>
  <c r="AM57" i="3"/>
  <c r="C72" i="3"/>
  <c r="AM72" i="3" s="1"/>
  <c r="C56" i="3"/>
  <c r="AM56" i="3" s="1"/>
  <c r="C84" i="3"/>
  <c r="AM84" i="3" s="1"/>
  <c r="L84" i="3"/>
  <c r="AO84" i="3" s="1"/>
  <c r="L56" i="3"/>
  <c r="AO56" i="3" s="1"/>
  <c r="L72" i="3"/>
  <c r="AO72" i="3" s="1"/>
  <c r="AO57" i="3"/>
  <c r="C101" i="3"/>
  <c r="C103" i="3" s="1"/>
  <c r="AM85" i="3"/>
  <c r="AM101" i="3" s="1"/>
  <c r="AM103" i="3" s="1"/>
  <c r="L101" i="3"/>
  <c r="AO85" i="3"/>
  <c r="W101" i="3"/>
  <c r="AR85" i="3"/>
  <c r="S56" i="3"/>
  <c r="AQ56" i="3" s="1"/>
  <c r="S84" i="3"/>
  <c r="AQ84" i="3" s="1"/>
  <c r="W84" i="3"/>
  <c r="AR84" i="3" s="1"/>
  <c r="W56" i="3"/>
  <c r="AR56" i="3" s="1"/>
  <c r="K5" i="3" l="1"/>
  <c r="AN101" i="3"/>
  <c r="G103" i="3"/>
  <c r="AN103" i="3" s="1"/>
  <c r="O103" i="3"/>
  <c r="AP103" i="3" s="1"/>
  <c r="AP101" i="3"/>
  <c r="S103" i="3"/>
  <c r="AQ103" i="3" s="1"/>
  <c r="AQ101" i="3"/>
  <c r="L103" i="3"/>
  <c r="AO103" i="3" s="1"/>
  <c r="AO101" i="3"/>
  <c r="K5" i="4"/>
  <c r="AH103" i="3"/>
  <c r="AT103" i="3" s="1"/>
  <c r="AT101" i="3"/>
  <c r="AR101" i="3"/>
  <c r="AR103" i="3" s="1"/>
  <c r="W103" i="3"/>
  <c r="L5" i="4" l="1"/>
  <c r="L5" i="3"/>
  <c r="M5" i="3" l="1"/>
  <c r="M5" i="4"/>
  <c r="N5" i="4" l="1"/>
  <c r="O5" i="4" s="1"/>
  <c r="P5" i="4" s="1"/>
  <c r="Q5" i="4" s="1"/>
  <c r="R5" i="4" s="1"/>
  <c r="S5" i="4" s="1"/>
  <c r="T5" i="4" s="1"/>
  <c r="U5" i="4" s="1"/>
  <c r="V5" i="4" s="1"/>
  <c r="AV60" i="4"/>
  <c r="N5" i="3"/>
  <c r="O5" i="3" s="1"/>
  <c r="P5" i="3" s="1"/>
  <c r="Q5" i="3" s="1"/>
  <c r="R5" i="3" s="1"/>
  <c r="S5" i="3" s="1"/>
  <c r="T5" i="3" s="1"/>
  <c r="U5" i="3" s="1"/>
  <c r="AV35" i="3"/>
  <c r="AV10" i="3" l="1"/>
  <c r="AV83" i="3"/>
  <c r="AV21" i="3"/>
  <c r="AW101" i="3"/>
  <c r="AW44" i="3"/>
  <c r="AW34" i="3"/>
  <c r="AW61" i="3"/>
  <c r="AW37" i="3"/>
  <c r="AW60" i="3"/>
  <c r="AW48" i="3"/>
  <c r="AW120" i="3"/>
  <c r="AW76" i="3"/>
  <c r="AV72" i="3"/>
  <c r="AV32" i="3"/>
  <c r="AV28" i="3"/>
  <c r="AW89" i="3"/>
  <c r="AV95" i="3"/>
  <c r="AW94" i="3"/>
  <c r="AV46" i="3"/>
  <c r="AW27" i="3"/>
  <c r="AW30" i="3"/>
  <c r="AW38" i="3"/>
  <c r="AV96" i="3"/>
  <c r="AW117" i="3"/>
  <c r="AW99" i="3"/>
  <c r="AW102" i="3"/>
  <c r="AW114" i="3"/>
  <c r="AV43" i="3"/>
  <c r="AW40" i="3"/>
  <c r="AW42" i="3"/>
  <c r="AW57" i="3"/>
  <c r="AW49" i="3"/>
  <c r="AW11" i="3"/>
  <c r="AW52" i="3"/>
  <c r="AV93" i="3"/>
  <c r="AV36" i="3"/>
  <c r="AV40" i="3"/>
  <c r="AW41" i="3"/>
  <c r="AV41" i="3"/>
  <c r="AV11" i="3"/>
  <c r="AV44" i="3"/>
  <c r="AV89" i="3"/>
  <c r="AV85" i="3"/>
  <c r="AW10" i="3"/>
  <c r="AV37" i="3"/>
  <c r="AW56" i="3"/>
  <c r="AV66" i="3"/>
  <c r="AW8" i="3"/>
  <c r="AW51" i="3"/>
  <c r="AW22" i="3"/>
  <c r="AW67" i="3"/>
  <c r="AW74" i="3"/>
  <c r="AW93" i="3"/>
  <c r="AW35" i="3"/>
  <c r="AW71" i="3"/>
  <c r="AV23" i="3"/>
  <c r="AV63" i="3"/>
  <c r="AV42" i="3"/>
  <c r="AW88" i="3"/>
  <c r="AV25" i="3"/>
  <c r="AW116" i="3"/>
  <c r="AW90" i="3"/>
  <c r="AW115" i="3"/>
  <c r="AV49" i="3"/>
  <c r="AW47" i="3"/>
  <c r="AW24" i="3"/>
  <c r="AW19" i="3"/>
  <c r="AV34" i="3"/>
  <c r="AV48" i="3"/>
  <c r="AV52" i="3"/>
  <c r="AV55" i="3"/>
  <c r="AV19" i="3"/>
  <c r="AW66" i="3"/>
  <c r="AV65" i="3"/>
  <c r="AW64" i="3"/>
  <c r="AW103" i="3"/>
  <c r="AV47" i="3"/>
  <c r="AW68" i="3"/>
  <c r="AW36" i="3"/>
  <c r="AW84" i="3"/>
  <c r="AW28" i="3"/>
  <c r="AV67" i="3"/>
  <c r="AV71" i="3"/>
  <c r="AW96" i="3"/>
  <c r="AW80" i="3"/>
  <c r="AW65" i="3"/>
  <c r="AV64" i="3"/>
  <c r="AV102" i="3"/>
  <c r="AW95" i="3"/>
  <c r="AV92" i="3"/>
  <c r="AW43" i="3"/>
  <c r="AW78" i="3"/>
  <c r="AW72" i="3"/>
  <c r="AV101" i="3"/>
  <c r="AV56" i="3"/>
  <c r="AV84" i="3"/>
  <c r="AW119" i="3"/>
  <c r="AW100" i="3"/>
  <c r="AW83" i="3"/>
  <c r="AV103" i="3"/>
  <c r="AV57" i="3"/>
  <c r="AW118" i="3"/>
  <c r="AW85" i="3"/>
  <c r="AV24" i="3"/>
  <c r="AV51" i="3"/>
  <c r="AV60" i="3"/>
  <c r="AV90" i="3"/>
  <c r="AW46" i="3"/>
  <c r="AV61" i="3"/>
  <c r="AW79" i="3"/>
  <c r="AV99" i="3"/>
  <c r="AV22" i="3"/>
  <c r="AW25" i="3"/>
  <c r="AV30" i="3"/>
  <c r="AW63" i="3"/>
  <c r="AW77" i="3"/>
  <c r="AW23" i="3"/>
  <c r="AV88" i="3"/>
  <c r="AW21" i="3"/>
  <c r="AV68" i="3"/>
  <c r="AV94" i="3"/>
  <c r="AW55" i="3"/>
  <c r="AV100" i="3"/>
  <c r="AW92" i="3"/>
  <c r="AV8" i="3"/>
  <c r="AV27" i="3"/>
  <c r="AW32" i="3"/>
  <c r="AW128" i="3" s="1"/>
  <c r="AV38" i="3"/>
  <c r="AV50" i="4"/>
  <c r="AW10" i="4"/>
  <c r="AW11" i="4" s="1"/>
  <c r="AV10" i="4"/>
  <c r="AW24" i="4"/>
  <c r="AW13" i="4"/>
  <c r="AW50" i="4"/>
  <c r="AV54" i="4"/>
  <c r="AV61" i="4"/>
  <c r="AV56" i="4"/>
  <c r="AW41" i="4"/>
  <c r="AV13" i="4"/>
  <c r="AV24" i="4"/>
  <c r="AV59" i="4"/>
  <c r="AW54" i="4"/>
  <c r="AW59" i="4"/>
  <c r="AV17" i="4"/>
  <c r="AV14" i="4"/>
  <c r="AW60" i="4"/>
  <c r="AW14" i="4"/>
  <c r="AW15" i="4" s="1"/>
  <c r="AW17" i="4"/>
  <c r="AW61" i="4"/>
  <c r="AW56" i="4"/>
  <c r="AW18" i="4" l="1"/>
  <c r="AW25" i="4"/>
  <c r="AW126" i="3"/>
</calcChain>
</file>

<file path=xl/sharedStrings.xml><?xml version="1.0" encoding="utf-8"?>
<sst xmlns="http://schemas.openxmlformats.org/spreadsheetml/2006/main" count="608" uniqueCount="261">
  <si>
    <t xml:space="preserve">Block, Inc. </t>
  </si>
  <si>
    <t>Historical financials as of Q3 2023</t>
  </si>
  <si>
    <t>Blue numbers</t>
  </si>
  <si>
    <t>Hardcoded historical financials</t>
  </si>
  <si>
    <t>Shaded grey</t>
  </si>
  <si>
    <t>Historical financial metrics items that are no longer disclosed in our financials and will continue to be excluded from our financials in the future</t>
  </si>
  <si>
    <t>The information contained in this file speaks only as of the particular date or dates included in the accompanying pages. Block, Inc. (the "Company") does not undertake an obligation to, and disclaims any duty to, update any of the information provided.</t>
  </si>
  <si>
    <t>The information contained in this file contains certain financial and other information reproduced or derived from more comprehensive information contained in our quarterly shareholders letters and periodic reports and other filings with the Securities and Exchange Commission (SEC). The information contained in this file is unaudited unless otherwise noted or accompanied by an audit opinion and is not intended as a substitute for, and should be read in the context of, the information contained in these other documents. In the event of any conflict, the information contained in our quarterly shareholders letters and our periodic reports and filings with the SEC shall take precedence. The information contained in this file speaks only as of the particular date or dates included in the accompanying pages.</t>
  </si>
  <si>
    <t>The file also contains certain non-GAAP financial measures. The Company uses non-GAAP financial measures, among other financial measures, to evaluate its operating performance. Management believes that excluding certain items that are not comparable from period to period can help investors compare operating performance between two periods. These non-GAAP financial measures should not be considered in isolation from, or as a substitute for, financial information prepared in accordance with GAAP. Other companies, including companies in our industry, may calculate the non-GAAP financial measures differently or not at all, which reduces their usefulness as comparative measures. Definitions for each non-GAAP financial measure are available in the shareholder letter for the corresponding periods.</t>
  </si>
  <si>
    <t>Block, Inc.</t>
  </si>
  <si>
    <t>Condensed Consolidated Statements of Operations</t>
  </si>
  <si>
    <t>(In thousands, except for per share amounts)</t>
  </si>
  <si>
    <t>(Unaudited, except for full year data)</t>
  </si>
  <si>
    <t>Three months ended</t>
  </si>
  <si>
    <t>Year ended</t>
  </si>
  <si>
    <t>Trailing twelve months</t>
  </si>
  <si>
    <t>Mar 31,</t>
  </si>
  <si>
    <t>June 30,</t>
  </si>
  <si>
    <t>Sep 30,</t>
  </si>
  <si>
    <t>Dec 31,</t>
  </si>
  <si>
    <t>Revenue</t>
  </si>
  <si>
    <t xml:space="preserve">     Transaction-based revenue</t>
  </si>
  <si>
    <t xml:space="preserve">     Starbucks transaction-based revenue</t>
  </si>
  <si>
    <t xml:space="preserve">     Subscription and services-based revenue</t>
  </si>
  <si>
    <t xml:space="preserve">     Hardware revenue</t>
  </si>
  <si>
    <t xml:space="preserve">     Bitcoin revenue</t>
  </si>
  <si>
    <t xml:space="preserve">          Total net revenue</t>
  </si>
  <si>
    <t>Cost of revenue</t>
  </si>
  <si>
    <t xml:space="preserve">     Transaction-based costs</t>
  </si>
  <si>
    <t xml:space="preserve">     Starbucks transaction-based costs</t>
  </si>
  <si>
    <t xml:space="preserve">     Subscription and services-based costs</t>
  </si>
  <si>
    <t xml:space="preserve">     Hardware costs</t>
  </si>
  <si>
    <t xml:space="preserve">     Bitcoin costs</t>
  </si>
  <si>
    <t xml:space="preserve">     Amortization of acquired technology assets(1)</t>
  </si>
  <si>
    <t xml:space="preserve">          Total cost of revenue</t>
  </si>
  <si>
    <t xml:space="preserve">          Gross profit</t>
  </si>
  <si>
    <t>Operating expenses</t>
  </si>
  <si>
    <t xml:space="preserve">     Product development</t>
  </si>
  <si>
    <t xml:space="preserve">     Sales and marketing</t>
  </si>
  <si>
    <t xml:space="preserve">     General and administrative</t>
  </si>
  <si>
    <t xml:space="preserve">     Transaction, loan, and consumer receivable losses</t>
  </si>
  <si>
    <t xml:space="preserve">     Bitcoin impairment losses</t>
  </si>
  <si>
    <t xml:space="preserve">     Amortization of customer and other acquired intangible assets(2)</t>
  </si>
  <si>
    <t xml:space="preserve">          Total operating expenses</t>
  </si>
  <si>
    <t xml:space="preserve">          Operating income (loss)</t>
  </si>
  <si>
    <t>Gain on sale of asset group</t>
  </si>
  <si>
    <t>Interest (income) expense, net</t>
  </si>
  <si>
    <t>Other (income) expense, net</t>
  </si>
  <si>
    <t xml:space="preserve">          Income (loss) before income tax</t>
  </si>
  <si>
    <t>Provision (benefit) for income taxes</t>
  </si>
  <si>
    <t>Deemed dividend on Series E preferred stock</t>
  </si>
  <si>
    <t xml:space="preserve">          Net income (loss) to common stockholders</t>
  </si>
  <si>
    <t xml:space="preserve">          Net income (loss)</t>
  </si>
  <si>
    <t>Net income (loss) attributable to noncontrolling interests</t>
  </si>
  <si>
    <t xml:space="preserve">          Net income (loss) attributable to common stockholders</t>
  </si>
  <si>
    <t>Net income (loss) per share attributable to common stockholders</t>
  </si>
  <si>
    <t xml:space="preserve">    Basic</t>
  </si>
  <si>
    <t xml:space="preserve">    Diluted</t>
  </si>
  <si>
    <t>Weighted-average shares used to compute net income (loss) per share attributable to common stockholders</t>
  </si>
  <si>
    <t>Year-over-year growth metrics</t>
  </si>
  <si>
    <t>Transaction-based revenue</t>
  </si>
  <si>
    <t>Subscription and services-based revenue</t>
  </si>
  <si>
    <t>Hardware revenue</t>
  </si>
  <si>
    <t>Total net revenue</t>
  </si>
  <si>
    <t>Total gross profit</t>
  </si>
  <si>
    <t>(1) Beginning in the first quarter of 2019, we aggregated amortization of acquired technology assets with other cost of revenue line items due to immateriality. Beginning in the second quarter of 2022, the cost of revenue associated with acquired technology assets was deemed material and separated out into its own line item.</t>
  </si>
  <si>
    <t>(2) Beginning in the first quarter of 2019, we aggregated amortization of customer and other acquired intangible assets with other operating expense line items due to immateriality. Beginning in the second quarter of 2022, the operating expense associated with customer and other acquired intangible assets was deemed material and separated out into its own line item.</t>
  </si>
  <si>
    <t>Non-GAAP Disclosures</t>
  </si>
  <si>
    <t>(Unaudited)</t>
  </si>
  <si>
    <t>Total net revenue, in accordance with GAAP</t>
  </si>
  <si>
    <t xml:space="preserve">     Deferred revenue adj. related to purchase accounting</t>
  </si>
  <si>
    <t xml:space="preserve">          Adjusted Revenue(1)</t>
  </si>
  <si>
    <t xml:space="preserve">     Revenue from Zesty and Weebly</t>
  </si>
  <si>
    <t xml:space="preserve">          Adjusted Revenue (excl. Weebly and Zesty)</t>
  </si>
  <si>
    <t>Gross profit, in accordance with GAAP</t>
  </si>
  <si>
    <t>Operating expenses, in accordance with GAAP</t>
  </si>
  <si>
    <t xml:space="preserve">     Share-based compensation</t>
  </si>
  <si>
    <t xml:space="preserve">     Depreciation and amortization</t>
  </si>
  <si>
    <t xml:space="preserve">     Acquisition related, integration and other costs</t>
  </si>
  <si>
    <t xml:space="preserve">     Litigation settlement expense</t>
  </si>
  <si>
    <t xml:space="preserve">     Loss (gain) on disposal of property and equipment</t>
  </si>
  <si>
    <t xml:space="preserve">          Non-GAAP operating expenses</t>
  </si>
  <si>
    <t xml:space="preserve">     Other adjustments(2)</t>
  </si>
  <si>
    <t xml:space="preserve">          Adjusted EBITDA</t>
  </si>
  <si>
    <t>GAAP product development</t>
  </si>
  <si>
    <t xml:space="preserve">     Loss (gain) on disposal of property equipment</t>
  </si>
  <si>
    <t>GAAP sales and marketing</t>
  </si>
  <si>
    <t xml:space="preserve">          Non-GAAP sales and marketing</t>
  </si>
  <si>
    <t>GAAP general and administrative</t>
  </si>
  <si>
    <t xml:space="preserve">          Non-GAAP general and administrative</t>
  </si>
  <si>
    <t>Adjusted EBITDA reconciliation</t>
  </si>
  <si>
    <t xml:space="preserve">     Net income (loss) attributable to noncontrolling interests</t>
  </si>
  <si>
    <t xml:space="preserve">     Net income (loss) attributable to common stockholders</t>
  </si>
  <si>
    <t xml:space="preserve">     GAAP net income (loss)</t>
  </si>
  <si>
    <t xml:space="preserve">     Share-based compensation expense</t>
  </si>
  <si>
    <t xml:space="preserve">     Interest expense (income), net</t>
  </si>
  <si>
    <t xml:space="preserve">     Other expense (income), net</t>
  </si>
  <si>
    <t xml:space="preserve">     Provision (benefit) for income taxes</t>
  </si>
  <si>
    <t xml:space="preserve">     Impairment of intangible assets</t>
  </si>
  <si>
    <t xml:space="preserve">     Gain on sale of asset group</t>
  </si>
  <si>
    <t xml:space="preserve">     Acquired deferred revenue and cost adjustment</t>
  </si>
  <si>
    <t xml:space="preserve">               Adjustments for Adjusted Operating Income (Loss)(3)</t>
  </si>
  <si>
    <t xml:space="preserve">               Share-based compensation</t>
  </si>
  <si>
    <t xml:space="preserve">               Acquisition related share-based acceleration costs</t>
  </si>
  <si>
    <t xml:space="preserve">               Depreciation and amortization</t>
  </si>
  <si>
    <t xml:space="preserve">               Amortization of acquired intangible assets</t>
  </si>
  <si>
    <t xml:space="preserve">               Acquired deferred revenue and cost adjustment</t>
  </si>
  <si>
    <t xml:space="preserve">               Loss (gain) on disposal of property and equipment</t>
  </si>
  <si>
    <t xml:space="preserve">                    Adjusted Operating Income (Loss)</t>
  </si>
  <si>
    <t xml:space="preserve">Adjusted Net Income (Loss) reconciliation </t>
  </si>
  <si>
    <t xml:space="preserve">     Amortization of intangible assets</t>
  </si>
  <si>
    <t xml:space="preserve">     Amortization of debt discount and issuance costs</t>
  </si>
  <si>
    <t xml:space="preserve">     Loss (gain) on revaluation of equity investment</t>
  </si>
  <si>
    <t xml:space="preserve">     Loss on extinguishment of long-term debt</t>
  </si>
  <si>
    <t xml:space="preserve">     Tax effect of non-GAAP net income adjustments</t>
  </si>
  <si>
    <t xml:space="preserve">          Adjusted Net Income (Loss) - basic</t>
  </si>
  <si>
    <t xml:space="preserve">     Cash interest expense on convertible notes</t>
  </si>
  <si>
    <t xml:space="preserve">          Adjusted Net Income (Loss) - diluted</t>
  </si>
  <si>
    <t>Adjusted Net Income (Loss) per share:</t>
  </si>
  <si>
    <t xml:space="preserve">     Basic</t>
  </si>
  <si>
    <t xml:space="preserve">     Diluted</t>
  </si>
  <si>
    <t>Weighted-average shares used to compute Adjusted Net Income (Loss) per share:</t>
  </si>
  <si>
    <t>Adjusted Operating Income (Loss)(3)</t>
  </si>
  <si>
    <t xml:space="preserve">     Operating income (loss)</t>
  </si>
  <si>
    <t xml:space="preserve">     Amortization of acquired technology assets(4)</t>
  </si>
  <si>
    <t xml:space="preserve">     Amortization of customer and other acquired intangible assets(5)</t>
  </si>
  <si>
    <t xml:space="preserve">     Acquisition related share-based acceleration costs</t>
  </si>
  <si>
    <t xml:space="preserve">          Adjusted Operating Income (Loss)</t>
  </si>
  <si>
    <t>Adjusted Revenue</t>
  </si>
  <si>
    <t xml:space="preserve">Adjusted Revenue (excl. Weebly and Zesty) </t>
  </si>
  <si>
    <t>Non-GAAP operating expenses</t>
  </si>
  <si>
    <t>Adjusted EBITDA</t>
  </si>
  <si>
    <t>NM</t>
  </si>
  <si>
    <t>NA</t>
  </si>
  <si>
    <t>(1) We discontinued the use of Adjusted Revenue in the third quarter of 2019, following receipt of a comment letter from and discussions with the SEC.</t>
  </si>
  <si>
    <t>(2) Other adjustments primarily includes Starbucks in 2015, share-based compensation related to cost of revenue, depreciation and amortization related to cost of revenue, acquired deferred revenue adjustments, acquired deferred cost adjustments, and other immaterial adjustments.</t>
  </si>
  <si>
    <t>(3) Adjusted Operating Income (Loss) is a non-GAAP financial measure that excludes certain expenses that we believe are not reflective of our core operating performance, including amortization of intangible assets, bitcoin impairment losses, acquisition-related accelerated share-based compensation expenses, and acquisition-related, integration, and other costs. We present Adjusted Operating Income (Loss) because we use it to evaluate our operating performance, generate future operating plans, and make strategic decisions.</t>
  </si>
  <si>
    <t>(4) Beginning in the first quarter of 2019, we aggregated amortization of acquired technology assets with other cost of revenue line items due to immateriality. Beginning in the second quarter of 2022, the cost of revenue associated with acquired technology assets was deemed material and separated out into its own line item.</t>
  </si>
  <si>
    <t>(5) Beginning in the first quarter of 2019, we aggregated amortization of customer and other acquired intangible assets with other operating expense line items due to immateriality. Beginning in the second quarter of 2022, the operating expense associated with customer and other acquired intangible assets was deemed material and separated out into its own line item.</t>
  </si>
  <si>
    <t>Operating Metrics</t>
  </si>
  <si>
    <t>(In millions, except inflows per active)</t>
  </si>
  <si>
    <t>Trailing twelve months ended</t>
  </si>
  <si>
    <t>Block Operating Metrics</t>
  </si>
  <si>
    <t xml:space="preserve">Gross payment volume (GPV) </t>
  </si>
  <si>
    <t>YoY growth</t>
  </si>
  <si>
    <t>Sales and marketing expense, in accordance with GAAP</t>
  </si>
  <si>
    <t xml:space="preserve">     Cash App marketing costs(1)</t>
  </si>
  <si>
    <t xml:space="preserve">     YoY Growth</t>
  </si>
  <si>
    <t>Other sales and marketing expenses(2)</t>
  </si>
  <si>
    <t xml:space="preserve">     Square sales and marketing costs</t>
  </si>
  <si>
    <t xml:space="preserve">     Caviar sales and marketing costs</t>
  </si>
  <si>
    <t xml:space="preserve">    Sales and marketing excluding Cash App marketing costs and Caviar sales and marketing costs(1)</t>
  </si>
  <si>
    <t>Adjusted Free Cash Flow</t>
  </si>
  <si>
    <t xml:space="preserve">     Net cash provided by operating activities</t>
  </si>
  <si>
    <t xml:space="preserve">     Consumer receivables cash flows included within investing activities in the GAAP statement of cash flows:     </t>
  </si>
  <si>
    <t xml:space="preserve">          Payments for originations of consumer receivables </t>
  </si>
  <si>
    <t xml:space="preserve">          Proceeds from principal repayments and sales of consumer receivables </t>
  </si>
  <si>
    <t xml:space="preserve">     Less: Purchase of property and equipment </t>
  </si>
  <si>
    <t xml:space="preserve">     Reversal of:</t>
  </si>
  <si>
    <t xml:space="preserve">          Changes in settlements receivable </t>
  </si>
  <si>
    <t xml:space="preserve">          Changes in customers payable</t>
  </si>
  <si>
    <t xml:space="preserve">          Changes in settlements payable </t>
  </si>
  <si>
    <t xml:space="preserve">          Sales, principal payments and forgiveness of PPP loans </t>
  </si>
  <si>
    <t xml:space="preserve">     Adjusted Free Cash Flow</t>
  </si>
  <si>
    <t>Square Operating Metrics</t>
  </si>
  <si>
    <t>Square GPV</t>
  </si>
  <si>
    <t>Square GPV mix by seller size</t>
  </si>
  <si>
    <t xml:space="preserve">    Micro (&lt;$125K GPV)</t>
  </si>
  <si>
    <t xml:space="preserve">    SMB ($125K-$500K GPV)</t>
  </si>
  <si>
    <t xml:space="preserve">    Mid-market (&gt;$500K GPV)</t>
  </si>
  <si>
    <t xml:space="preserve">    Larger Sellers (&gt;$125K GPV)</t>
  </si>
  <si>
    <t xml:space="preserve">Square international gross profit </t>
  </si>
  <si>
    <t>BNPL Platform contribution to Square international gross profit</t>
  </si>
  <si>
    <t>Total Square international gross profit ex BNPL Platform</t>
  </si>
  <si>
    <t>PPP loan forgiveness revenue and gross profit</t>
  </si>
  <si>
    <t>Square loans originations</t>
  </si>
  <si>
    <t>Cash App Operating Metrics</t>
  </si>
  <si>
    <t xml:space="preserve">Total Cash App revenue </t>
  </si>
  <si>
    <t>Bitcoin revenue</t>
  </si>
  <si>
    <t>Total Cash App revenue ex-bitcoin</t>
  </si>
  <si>
    <t>Cash App Inflows Framework(3)</t>
  </si>
  <si>
    <t>Actives (end of quarter month)</t>
  </si>
  <si>
    <t xml:space="preserve">Inflows per active </t>
  </si>
  <si>
    <t xml:space="preserve">Monetization rate </t>
  </si>
  <si>
    <t>Cash App Card actives (end of quarter month)</t>
  </si>
  <si>
    <t>Cash App direct deposit actives (end of quarter month)</t>
  </si>
  <si>
    <t>BNPL Platform gross merchandise value (GMV)</t>
  </si>
  <si>
    <t>BNPL Platform losses as a percent of GMV</t>
  </si>
  <si>
    <t>Note: Numbers may be rounded. Information presented within this file was previously made available in prior Shareholder Letters, Investor Day presentations, and earnings calls.</t>
  </si>
  <si>
    <r>
      <rPr>
        <sz val="7"/>
        <color rgb="FF000000"/>
        <rFont val="Arial"/>
        <family val="2"/>
      </rPr>
      <t xml:space="preserve">Note: GPV includes Square GPV and Cash App Business GPV. Square GPV is defined as the total dollar amount of all card payments processed by sellers using Square, net of refunds, and ACH transfers. Cash App Business GPV comprises Cash App activity related to peer-to-peer transactions received by business accounts and peer-to-peer payments sent from a credit card. GPV does not include transactions from our </t>
    </r>
    <r>
      <rPr>
        <sz val="7"/>
        <color rgb="FF000000"/>
        <rFont val="Arial"/>
        <family val="2"/>
      </rPr>
      <t>“buy now, pay later” (BNPL)</t>
    </r>
    <r>
      <rPr>
        <sz val="7"/>
        <color rgb="FF000000"/>
        <rFont val="Arial"/>
        <family val="2"/>
      </rPr>
      <t xml:space="preserve"> platform because GPV is related only to transaction-based revenue and not to subscription and services-based revenue. GPV excludes card payments processed for Starbucks. </t>
    </r>
  </si>
  <si>
    <t>Note: On January 31, 2022, we completed our acquisition of Afterpay, a global BNPL platform. Afterpay began contributing to our results in February 2022. We recognize revenue from our BNPL platform as subscription and services-based revenue, and have allocated 50% of revenue and gross profit from our BNPL platform to each of Square and Cash App. Revenue from our BNPL platform includes fees generated from consumer receivables, late fees, and certain affiliate and advertising fees from the platform.</t>
  </si>
  <si>
    <t>(1) Cash App marketing costs do not include personnel or other immaterial costs. In the third quarter of 2022, we reclassified marketing expenses related to our BNPL platform from ‘Cash App sales and marketing’ expenses to ‘other sales and marketing’ expenses. In the first quarter of 2022, this amount was $29 million. In the second quarter of 2022, this amount was $38 million. Accordingly, year over year “Cash App sales and marketing” and “other sales and marketing” expense growth rates provided in this file are calculated assuming this reclassification took place in the first quarter of 2022.</t>
  </si>
  <si>
    <t>(2) Other sales and marketing expenses include expenses related to Square, our BNPL platform, and TIDAL. Beginning in the fourth quarter of 2020, Cash App marketing costs include referrals. Therefore, Cash App marketing costs beginning in the fourth quarter of 2020 are not directly comparable to prior periods and the year-over-year growth rates will differ.</t>
  </si>
  <si>
    <t>(3) A transacting active is a Cash App account that has at least one financial transaction using any product or service within Cash App during a specified period. A transacting active for a specific Cash App product has at least one financial transaction using that product during the specified period and is referred to as an active. Examples of transactions include sending or receiving a peer-to-peer payment, transferring money into or out of Cash App, making a purchase using Cash App Card, earning a dividend on a stock investment, and paying back a loan, among others. Certain of these accounts may share an alias identifier with one or more other transacting active accounts. This could represent, among other things, one customer with multiple accounts or multiple customers sharing one alias identifier (for example, families). Inflows per transacting active refers to total inflows in the quarter divided by monthly actives for the last month of the quarter. Inflows refers to funds entering the Cash App ecosystem. Inflows does not include the movement of funds when funds remain in the Cash App ecosystem or when funds leave the Cash App ecosystem, or inflows related to the Afterpay or Verse apps. Inflows from Verse actives were not material to overall inflows. We calculate monetization rate by dividing Cash App gross profit, excluding contributions from our BNPL platform, by Cash App inflows.</t>
  </si>
  <si>
    <t>Segment Information</t>
  </si>
  <si>
    <t>March 31,</t>
  </si>
  <si>
    <t>Square</t>
  </si>
  <si>
    <t xml:space="preserve">     Gross profit</t>
  </si>
  <si>
    <t>Cash App</t>
  </si>
  <si>
    <t>Corporate and other(1)</t>
  </si>
  <si>
    <t>Year-over-year growth</t>
  </si>
  <si>
    <t>Square ecosystem</t>
  </si>
  <si>
    <t>Cost of goods sold</t>
  </si>
  <si>
    <t>Gross profit</t>
  </si>
  <si>
    <t>Cash App ecosystem</t>
  </si>
  <si>
    <t>Note: Numbers for the six months and three months ended June 30, 2019 exclude Caviar (refer to "Pro Forma ex-Caviar" tab). In November 2019, the Company sold the Caviar business, a food ordering and delivery platform that does not align with and further contribute to the two operating segments.</t>
  </si>
  <si>
    <t>Note: On January 31, 2022, we completed our acquisition of Afterpay, a global BNPL platform. Afterpay began contributing to our results in February 2022. We recognize Afterpay revenue as subscription and services-based revenue and Afterpay gross profit as subscription and services-based gross profit, and have allocated 50% of Afterpay revenue and gross profit to each of Square and Cash App. Revenue from the BNPL platform includes fees generated from consumer receivables, late fees, and certain affiliate and advertising fees from the platform.</t>
  </si>
  <si>
    <t>(1) Corporate and other represents results related to products and services that are not assigned to a specific reportable segment, and intersegment eliminations. Comparable prior period amounts have not been disclosed as they were not material.</t>
  </si>
  <si>
    <t>Combined Company Metrics</t>
  </si>
  <si>
    <t>(In millions, except for per share amounts)</t>
  </si>
  <si>
    <t xml:space="preserve">Block </t>
  </si>
  <si>
    <t xml:space="preserve">     Gross profit (GAAP)</t>
  </si>
  <si>
    <t xml:space="preserve">     Plus: BNPL Platform contribution assuming our BNPL Platform was acquired on October 1, 2021</t>
  </si>
  <si>
    <t xml:space="preserve">     Block combined company gross profit</t>
  </si>
  <si>
    <t xml:space="preserve">     Segment gross profit (GAAP)</t>
  </si>
  <si>
    <t xml:space="preserve">     Square combined company gross profit</t>
  </si>
  <si>
    <t xml:space="preserve">     Less: PPP contribution to segment gross profit</t>
  </si>
  <si>
    <t xml:space="preserve">     Square combined company gross profit, excluding PPP contributions</t>
  </si>
  <si>
    <t xml:space="preserve">     Cash App combined company gross profit</t>
  </si>
  <si>
    <t xml:space="preserve">Note: Given we acquired our BNPL platform on January 31, 2022 through the acquisition of Afterpay, we believe Block combined company gross profit is more representative of underlying growth trends in the fourth quarter of 2022 and the first quarter of 2023. Block combined company gross profit is calculated assuming a $185 million gross profit contribution from our BNPL platform in the fourth quarter of 2021, and a $51 million gross profit contribution from our BNPL platform in January 2022, as if our BNPL platform had been acquired on October 1, 2021. </t>
  </si>
  <si>
    <t>Segment Information ex-BNPL Platform</t>
  </si>
  <si>
    <t xml:space="preserve">     Segment revenue (GAAP)</t>
  </si>
  <si>
    <t xml:space="preserve">     Less: BNPL Platform contribution to segment revenue</t>
  </si>
  <si>
    <t>Total segment revenue, excluding BNPL Platform</t>
  </si>
  <si>
    <t>Segment cost of revenue (GAAP)</t>
  </si>
  <si>
    <t xml:space="preserve">     Less: BNPL Platform contribution to segment cost of revenue</t>
  </si>
  <si>
    <t>Total segment cost of revenue, excluding BNPL Platform</t>
  </si>
  <si>
    <t>Segment gross profit (GAAP)</t>
  </si>
  <si>
    <t xml:space="preserve">     Less: BNPL Platform contribution to segment gross profit</t>
  </si>
  <si>
    <t xml:space="preserve">     Total segment gross profit, excluding BNPL Platform</t>
  </si>
  <si>
    <t>Select Financial Results, Pro Forma ex-Caviar</t>
  </si>
  <si>
    <t>Oct 31,</t>
  </si>
  <si>
    <t xml:space="preserve">Total net revenue, in accordance with GAAP </t>
  </si>
  <si>
    <t>Caviar</t>
  </si>
  <si>
    <t xml:space="preserve">     Total net revenue ex-Caviar</t>
  </si>
  <si>
    <t xml:space="preserve">     Subscription and services-based revenue ex-Caviar</t>
  </si>
  <si>
    <t xml:space="preserve">     Adjusted Revenue ex-Caviar</t>
  </si>
  <si>
    <t>Cost of revenue, in accordance with GAAP</t>
  </si>
  <si>
    <t>Caviar cost of revenue</t>
  </si>
  <si>
    <t xml:space="preserve">     Cost of revenue ex-Caviar</t>
  </si>
  <si>
    <t xml:space="preserve">     Gross profit ex-Caviar</t>
  </si>
  <si>
    <t>Caviar product development</t>
  </si>
  <si>
    <t>Caviar sales and marketing</t>
  </si>
  <si>
    <t>Caviar general and administrative</t>
  </si>
  <si>
    <t>Caviar total operating expenses</t>
  </si>
  <si>
    <t xml:space="preserve">     Operating expenses ex-Caviar</t>
  </si>
  <si>
    <t>Operating income (loss), in accordance with GAAP</t>
  </si>
  <si>
    <t>Caviar operating income (loss)</t>
  </si>
  <si>
    <t xml:space="preserve">     Operating income ex-Caviar</t>
  </si>
  <si>
    <t>Adjusted EBITDA (reported)</t>
  </si>
  <si>
    <t>Caviar share-based compensation expense</t>
  </si>
  <si>
    <t>Caviar depreciation and amortization</t>
  </si>
  <si>
    <t>Caviar other (income) expense, net</t>
  </si>
  <si>
    <t>Caviar Adjusted EBITDA</t>
  </si>
  <si>
    <t xml:space="preserve">     Adjusted EBITDA ex-Caviar</t>
  </si>
  <si>
    <t>Total net revenue ex-Caviar</t>
  </si>
  <si>
    <t>Adjusted Revenue ex-Caviar</t>
  </si>
  <si>
    <t>Subscription and services-based revenue ex-Caviar</t>
  </si>
  <si>
    <t>Gross profit ex-Caviar</t>
  </si>
  <si>
    <t>Adjusted EBITDA ex-Caviar</t>
  </si>
  <si>
    <t>Note: Adjusted EBITDA is excluded from both GAAP Revenue and Adjusted Revenue for the margin metrics. Adjusted EBITDA ex-Caviar is excluded from GAAP revenue ex-Caviar and Adjusted Revenue ex-Caviar for margin metrics.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</si>
</sst>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4" formatCode="_(&quot;$&quot;* #,##0.00_);_(&quot;$&quot;* \(#,##0.00\);_(&quot;$&quot;* &quot;-&quot;??_);_(@_)"/>
    <numFmt numFmtId="164" formatCode="0.0\x"/>
    <numFmt numFmtId="165" formatCode="m/d/yyyy"/>
    <numFmt numFmtId="166" formatCode="_(&quot;$&quot;* #,##0_);_(&quot;$&quot;* \(#,##0\);_(&quot;$&quot;* &quot;-&quot;??_);_(@_)"/>
    <numFmt numFmtId="167" formatCode="0.0%_);\(0.0%\);0.0%_);&quot;--&quot;_)"/>
    <numFmt numFmtId="168" formatCode="#,##0;\(#,##0\)"/>
    <numFmt numFmtId="169" formatCode="_(&quot;$&quot;* #,##0.00_);_(&quot;$&quot;* \(#,##0.00\);_(&quot;$&quot;* &quot;-&quot;??.00_);_(@_)"/>
    <numFmt numFmtId="170" formatCode="0%_);\(0%\);0%_);&quot;--&quot;_)"/>
    <numFmt numFmtId="171" formatCode="&quot;$&quot;#,##0"/>
    <numFmt numFmtId="172" formatCode="#,##0;\ \(#,##0\)"/>
    <numFmt numFmtId="173" formatCode="0.0%"/>
    <numFmt numFmtId="174" formatCode="_(&quot;$&quot;* #,##0.000000000000_);_(&quot;$&quot;* \(#,##0.000000000000\);_(&quot;$&quot;* &quot;-&quot;??.000000000000_);_(@_)"/>
    <numFmt numFmtId="175" formatCode="&quot;$&quot;#,##0.00"/>
    <numFmt numFmtId="176" formatCode="#,##0_);\(#,##0\);#,##0_);&quot;--&quot;_)"/>
    <numFmt numFmtId="177" formatCode="_(* #,##0_);_(* \(#,##0\);_(* &quot;-&quot;??_);_(@_)"/>
    <numFmt numFmtId="178" formatCode="0.00%_);\(0.00%\);0.00%_);&quot;--&quot;_)"/>
    <numFmt numFmtId="179" formatCode="#,##0.0_);\(#,##0.0\);#,##0.0_);&quot;--&quot;_)"/>
  </numFmts>
  <fonts count="24" x14ac:knownFonts="1">
    <font>
      <sz val="10"/>
      <color rgb="FF000000"/>
      <name val="Arial"/>
      <scheme val="minor"/>
    </font>
    <font>
      <b/>
      <sz val="10"/>
      <color theme="1"/>
      <name val="Arial"/>
      <family val="2"/>
      <scheme val="minor"/>
    </font>
    <font>
      <sz val="10"/>
      <color rgb="FF0000FF"/>
      <name val="Arial"/>
      <family val="2"/>
      <scheme val="minor"/>
    </font>
    <font>
      <sz val="10"/>
      <color theme="1"/>
      <name val="Arial"/>
      <family val="2"/>
      <scheme val="minor"/>
    </font>
    <font>
      <sz val="10"/>
      <color rgb="FF000000"/>
      <name val="Arial"/>
      <family val="2"/>
    </font>
    <font>
      <sz val="10"/>
      <color theme="1"/>
      <name val="Arial"/>
      <family val="2"/>
      <scheme val="minor"/>
    </font>
    <font>
      <b/>
      <sz val="10"/>
      <color theme="1"/>
      <name val="Arial"/>
      <family val="2"/>
      <scheme val="minor"/>
    </font>
    <font>
      <i/>
      <sz val="10"/>
      <color theme="1"/>
      <name val="Arial"/>
      <family val="2"/>
      <scheme val="minor"/>
    </font>
    <font>
      <sz val="10"/>
      <name val="Arial"/>
      <family val="2"/>
    </font>
    <font>
      <sz val="10"/>
      <color rgb="FF0000FF"/>
      <name val="Arial"/>
      <family val="2"/>
      <scheme val="minor"/>
    </font>
    <font>
      <b/>
      <sz val="10"/>
      <color rgb="FF000000"/>
      <name val="Arial"/>
      <family val="2"/>
      <scheme val="minor"/>
    </font>
    <font>
      <i/>
      <sz val="10"/>
      <color rgb="FF000000"/>
      <name val="Arial"/>
      <family val="2"/>
      <scheme val="minor"/>
    </font>
    <font>
      <i/>
      <sz val="10"/>
      <color rgb="FF0000FF"/>
      <name val="Arial"/>
      <family val="2"/>
      <scheme val="minor"/>
    </font>
    <font>
      <sz val="7"/>
      <color rgb="FF000000"/>
      <name val="Arial"/>
      <family val="2"/>
    </font>
    <font>
      <b/>
      <i/>
      <sz val="10"/>
      <color theme="1"/>
      <name val="Arial"/>
      <family val="2"/>
      <scheme val="minor"/>
    </font>
    <font>
      <sz val="10"/>
      <color theme="1"/>
      <name val="Arial"/>
      <family val="2"/>
    </font>
    <font>
      <b/>
      <sz val="10"/>
      <color theme="1"/>
      <name val="Arial"/>
      <family val="2"/>
    </font>
    <font>
      <b/>
      <sz val="10"/>
      <color rgb="FF0000FF"/>
      <name val="Arial"/>
      <family val="2"/>
      <scheme val="minor"/>
    </font>
    <font>
      <sz val="10"/>
      <color rgb="FFFF0000"/>
      <name val="Arial"/>
      <family val="2"/>
      <scheme val="minor"/>
    </font>
    <font>
      <i/>
      <sz val="10"/>
      <color theme="1"/>
      <name val="Arial"/>
      <family val="2"/>
      <scheme val="minor"/>
    </font>
    <font>
      <sz val="7"/>
      <color theme="1"/>
      <name val="Arial"/>
      <family val="2"/>
      <scheme val="minor"/>
    </font>
    <font>
      <i/>
      <sz val="10"/>
      <color rgb="FF0000FF"/>
      <name val="Arial"/>
      <family val="2"/>
      <scheme val="minor"/>
    </font>
    <font>
      <sz val="7"/>
      <color rgb="FF000000"/>
      <name val="Arial"/>
      <family val="2"/>
      <scheme val="minor"/>
    </font>
    <font>
      <b/>
      <i/>
      <sz val="10"/>
      <color theme="1"/>
      <name val="Arial"/>
      <family val="2"/>
      <scheme val="minor"/>
    </font>
  </fonts>
  <fills count="4">
    <fill>
      <patternFill patternType="none"/>
    </fill>
    <fill>
      <patternFill patternType="gray125"/>
    </fill>
    <fill>
      <patternFill patternType="solid">
        <fgColor rgb="FFD9D9D9"/>
        <bgColor rgb="FFD9D9D9"/>
      </patternFill>
    </fill>
    <fill>
      <patternFill patternType="solid">
        <fgColor rgb="FFFFFFFF"/>
        <bgColor rgb="FFFFFFFF"/>
      </patternFill>
    </fill>
  </fills>
  <borders count="2">
    <border>
      <left/>
      <right/>
      <top/>
      <bottom/>
      <diagonal/>
    </border>
    <border>
      <left/>
      <right/>
      <top/>
      <bottom style="thin">
        <color rgb="FF000000"/>
      </bottom>
      <diagonal/>
    </border>
  </borders>
  <cellStyleXfs count="1">
    <xf numFmtId="0" fontId="0" fillId="0" borderId="0"/>
  </cellStyleXfs>
  <cellXfs count="143">
    <xf numFmtId="0" fontId="0" fillId="0" borderId="0" xfId="0"/>
    <xf numFmtId="0" fontId="1" fillId="0" borderId="0" xfId="0" applyFont="1"/>
    <xf numFmtId="0" fontId="2" fillId="0" borderId="0" xfId="0" applyFont="1"/>
    <xf numFmtId="0" fontId="3" fillId="0" borderId="0" xfId="0" applyFont="1"/>
    <xf numFmtId="0" fontId="3" fillId="2" borderId="0" xfId="0" applyFont="1" applyFill="1"/>
    <xf numFmtId="0" fontId="4" fillId="0" borderId="0" xfId="0" applyFont="1"/>
    <xf numFmtId="0" fontId="5" fillId="0" borderId="0" xfId="0" applyFont="1"/>
    <xf numFmtId="0" fontId="6" fillId="0" borderId="0" xfId="0" applyFont="1" applyAlignment="1">
      <alignment horizontal="center"/>
    </xf>
    <xf numFmtId="0" fontId="5" fillId="0" borderId="0" xfId="0" applyFont="1" applyAlignment="1">
      <alignment horizontal="center"/>
    </xf>
    <xf numFmtId="164" fontId="5" fillId="0" borderId="0" xfId="0" applyNumberFormat="1" applyFont="1"/>
    <xf numFmtId="0" fontId="5" fillId="0" borderId="0" xfId="0" applyFont="1" applyAlignment="1">
      <alignment horizontal="right" wrapText="1"/>
    </xf>
    <xf numFmtId="0" fontId="7" fillId="0" borderId="0" xfId="0" applyFont="1" applyAlignment="1">
      <alignment horizontal="center"/>
    </xf>
    <xf numFmtId="0" fontId="1" fillId="0" borderId="1" xfId="0" applyFont="1" applyBorder="1" applyAlignment="1">
      <alignment horizontal="center"/>
    </xf>
    <xf numFmtId="0" fontId="6" fillId="0" borderId="0" xfId="0" applyFont="1"/>
    <xf numFmtId="165" fontId="9" fillId="0" borderId="0" xfId="0" applyNumberFormat="1" applyFont="1" applyAlignment="1">
      <alignment horizontal="center" wrapText="1"/>
    </xf>
    <xf numFmtId="14" fontId="5" fillId="0" borderId="0" xfId="0" applyNumberFormat="1" applyFont="1" applyAlignment="1">
      <alignment horizontal="center" wrapText="1"/>
    </xf>
    <xf numFmtId="165" fontId="5" fillId="0" borderId="0" xfId="0" applyNumberFormat="1" applyFont="1" applyAlignment="1">
      <alignment horizontal="center"/>
    </xf>
    <xf numFmtId="0" fontId="6" fillId="0" borderId="0" xfId="0" applyFont="1" applyAlignment="1">
      <alignment horizontal="center" wrapText="1"/>
    </xf>
    <xf numFmtId="166" fontId="9" fillId="0" borderId="0" xfId="0" applyNumberFormat="1" applyFont="1"/>
    <xf numFmtId="166" fontId="5" fillId="0" borderId="0" xfId="0" applyNumberFormat="1" applyFont="1"/>
    <xf numFmtId="0" fontId="5" fillId="2" borderId="0" xfId="0" applyFont="1" applyFill="1"/>
    <xf numFmtId="3" fontId="9" fillId="2" borderId="0" xfId="0" applyNumberFormat="1" applyFont="1" applyFill="1"/>
    <xf numFmtId="3" fontId="5" fillId="2" borderId="0" xfId="0" applyNumberFormat="1" applyFont="1" applyFill="1"/>
    <xf numFmtId="3" fontId="9" fillId="0" borderId="0" xfId="0" applyNumberFormat="1" applyFont="1"/>
    <xf numFmtId="3" fontId="5" fillId="0" borderId="0" xfId="0" applyNumberFormat="1" applyFont="1"/>
    <xf numFmtId="166" fontId="6" fillId="0" borderId="0" xfId="0" applyNumberFormat="1" applyFont="1"/>
    <xf numFmtId="166" fontId="10" fillId="0" borderId="0" xfId="0" applyNumberFormat="1" applyFont="1"/>
    <xf numFmtId="10" fontId="5" fillId="0" borderId="0" xfId="0" applyNumberFormat="1" applyFont="1"/>
    <xf numFmtId="167" fontId="5" fillId="0" borderId="0" xfId="0" applyNumberFormat="1" applyFont="1"/>
    <xf numFmtId="0" fontId="9" fillId="0" borderId="0" xfId="0" applyFont="1"/>
    <xf numFmtId="168" fontId="9" fillId="0" borderId="0" xfId="0" applyNumberFormat="1" applyFont="1"/>
    <xf numFmtId="10" fontId="9" fillId="0" borderId="0" xfId="0" applyNumberFormat="1" applyFont="1"/>
    <xf numFmtId="168" fontId="5" fillId="0" borderId="0" xfId="0" applyNumberFormat="1" applyFont="1"/>
    <xf numFmtId="168" fontId="2" fillId="0" borderId="0" xfId="0" applyNumberFormat="1" applyFont="1"/>
    <xf numFmtId="168" fontId="9" fillId="2" borderId="0" xfId="0" applyNumberFormat="1" applyFont="1" applyFill="1"/>
    <xf numFmtId="44" fontId="5" fillId="0" borderId="0" xfId="0" applyNumberFormat="1" applyFont="1"/>
    <xf numFmtId="44" fontId="3" fillId="0" borderId="0" xfId="0" applyNumberFormat="1" applyFont="1"/>
    <xf numFmtId="169" fontId="5" fillId="0" borderId="0" xfId="0" applyNumberFormat="1" applyFont="1"/>
    <xf numFmtId="169" fontId="3" fillId="0" borderId="0" xfId="0" applyNumberFormat="1" applyFont="1"/>
    <xf numFmtId="0" fontId="7" fillId="0" borderId="0" xfId="0" applyFont="1"/>
    <xf numFmtId="170" fontId="11" fillId="0" borderId="0" xfId="0" applyNumberFormat="1" applyFont="1" applyAlignment="1">
      <alignment horizontal="right"/>
    </xf>
    <xf numFmtId="170" fontId="5" fillId="0" borderId="0" xfId="0" applyNumberFormat="1" applyFont="1"/>
    <xf numFmtId="170" fontId="9" fillId="0" borderId="0" xfId="0" applyNumberFormat="1" applyFont="1"/>
    <xf numFmtId="170" fontId="12" fillId="0" borderId="0" xfId="0" applyNumberFormat="1" applyFont="1" applyAlignment="1">
      <alignment horizontal="right"/>
    </xf>
    <xf numFmtId="170" fontId="7" fillId="0" borderId="0" xfId="0" applyNumberFormat="1" applyFont="1" applyAlignment="1">
      <alignment horizontal="right"/>
    </xf>
    <xf numFmtId="9" fontId="11" fillId="0" borderId="0" xfId="0" applyNumberFormat="1" applyFont="1" applyAlignment="1">
      <alignment horizontal="right"/>
    </xf>
    <xf numFmtId="9" fontId="9" fillId="0" borderId="0" xfId="0" applyNumberFormat="1" applyFont="1"/>
    <xf numFmtId="9" fontId="5" fillId="0" borderId="0" xfId="0" applyNumberFormat="1" applyFont="1"/>
    <xf numFmtId="0" fontId="13" fillId="0" borderId="0" xfId="0" applyFont="1" applyAlignment="1">
      <alignment vertical="top" wrapText="1"/>
    </xf>
    <xf numFmtId="0" fontId="13" fillId="0" borderId="0" xfId="0" applyFont="1" applyAlignment="1">
      <alignment horizontal="left" vertical="top" wrapText="1"/>
    </xf>
    <xf numFmtId="0" fontId="11" fillId="0" borderId="0" xfId="0" applyFont="1" applyAlignment="1">
      <alignment horizontal="right"/>
    </xf>
    <xf numFmtId="0" fontId="1" fillId="0" borderId="0" xfId="0" applyFont="1" applyAlignment="1">
      <alignment horizontal="center"/>
    </xf>
    <xf numFmtId="165" fontId="0" fillId="0" borderId="0" xfId="0" applyNumberFormat="1" applyAlignment="1">
      <alignment horizontal="center" wrapText="1"/>
    </xf>
    <xf numFmtId="168" fontId="5" fillId="2" borderId="0" xfId="0" applyNumberFormat="1" applyFont="1" applyFill="1"/>
    <xf numFmtId="0" fontId="6" fillId="2" borderId="0" xfId="0" applyFont="1" applyFill="1"/>
    <xf numFmtId="166" fontId="6" fillId="2" borderId="0" xfId="0" applyNumberFormat="1" applyFont="1" applyFill="1"/>
    <xf numFmtId="166" fontId="9" fillId="2" borderId="0" xfId="0" applyNumberFormat="1" applyFont="1" applyFill="1"/>
    <xf numFmtId="10" fontId="6" fillId="0" borderId="0" xfId="0" applyNumberFormat="1" applyFont="1"/>
    <xf numFmtId="10" fontId="3" fillId="0" borderId="0" xfId="0" applyNumberFormat="1" applyFont="1"/>
    <xf numFmtId="171" fontId="3" fillId="0" borderId="0" xfId="0" applyNumberFormat="1" applyFont="1"/>
    <xf numFmtId="3" fontId="3" fillId="0" borderId="0" xfId="0" applyNumberFormat="1" applyFont="1"/>
    <xf numFmtId="168" fontId="0" fillId="0" borderId="0" xfId="0" applyNumberFormat="1"/>
    <xf numFmtId="172" fontId="5" fillId="0" borderId="0" xfId="0" applyNumberFormat="1" applyFont="1"/>
    <xf numFmtId="171" fontId="5" fillId="0" borderId="0" xfId="0" applyNumberFormat="1" applyFont="1"/>
    <xf numFmtId="173" fontId="6" fillId="0" borderId="0" xfId="0" applyNumberFormat="1" applyFont="1"/>
    <xf numFmtId="172" fontId="9" fillId="0" borderId="0" xfId="0" applyNumberFormat="1" applyFont="1"/>
    <xf numFmtId="166" fontId="0" fillId="0" borderId="0" xfId="0" applyNumberFormat="1"/>
    <xf numFmtId="173" fontId="5" fillId="0" borderId="0" xfId="0" applyNumberFormat="1" applyFont="1"/>
    <xf numFmtId="174" fontId="6" fillId="0" borderId="0" xfId="0" applyNumberFormat="1" applyFont="1"/>
    <xf numFmtId="166" fontId="3" fillId="0" borderId="0" xfId="0" applyNumberFormat="1" applyFont="1"/>
    <xf numFmtId="175" fontId="5" fillId="0" borderId="0" xfId="0" applyNumberFormat="1" applyFont="1"/>
    <xf numFmtId="3" fontId="6" fillId="0" borderId="0" xfId="0" applyNumberFormat="1" applyFont="1"/>
    <xf numFmtId="168" fontId="6" fillId="0" borderId="0" xfId="0" applyNumberFormat="1" applyFont="1"/>
    <xf numFmtId="0" fontId="14" fillId="0" borderId="0" xfId="0" applyFont="1"/>
    <xf numFmtId="176" fontId="0" fillId="0" borderId="0" xfId="0" applyNumberFormat="1"/>
    <xf numFmtId="168" fontId="15" fillId="0" borderId="0" xfId="0" applyNumberFormat="1" applyFont="1" applyAlignment="1">
      <alignment horizontal="right"/>
    </xf>
    <xf numFmtId="166" fontId="16" fillId="0" borderId="0" xfId="0" applyNumberFormat="1" applyFont="1" applyAlignment="1">
      <alignment horizontal="right"/>
    </xf>
    <xf numFmtId="0" fontId="17" fillId="0" borderId="0" xfId="0" applyFont="1"/>
    <xf numFmtId="0" fontId="5" fillId="3" borderId="0" xfId="0" applyFont="1" applyFill="1"/>
    <xf numFmtId="3" fontId="18" fillId="3" borderId="0" xfId="0" applyNumberFormat="1" applyFont="1" applyFill="1"/>
    <xf numFmtId="170" fontId="18" fillId="3" borderId="0" xfId="0" applyNumberFormat="1" applyFont="1" applyFill="1"/>
    <xf numFmtId="170" fontId="18" fillId="0" borderId="0" xfId="0" applyNumberFormat="1" applyFont="1"/>
    <xf numFmtId="0" fontId="6" fillId="3" borderId="0" xfId="0" applyFont="1" applyFill="1"/>
    <xf numFmtId="0" fontId="19" fillId="2" borderId="0" xfId="0" applyFont="1" applyFill="1"/>
    <xf numFmtId="0" fontId="7" fillId="2" borderId="0" xfId="0" applyFont="1" applyFill="1"/>
    <xf numFmtId="168" fontId="12" fillId="2" borderId="0" xfId="0" applyNumberFormat="1" applyFont="1" applyFill="1"/>
    <xf numFmtId="170" fontId="11" fillId="2" borderId="0" xfId="0" applyNumberFormat="1" applyFont="1" applyFill="1"/>
    <xf numFmtId="170" fontId="12" fillId="2" borderId="0" xfId="0" applyNumberFormat="1" applyFont="1" applyFill="1"/>
    <xf numFmtId="0" fontId="19" fillId="0" borderId="0" xfId="0" applyFont="1"/>
    <xf numFmtId="168" fontId="12" fillId="0" borderId="0" xfId="0" applyNumberFormat="1" applyFont="1"/>
    <xf numFmtId="170" fontId="12" fillId="0" borderId="0" xfId="0" applyNumberFormat="1" applyFont="1"/>
    <xf numFmtId="170" fontId="11" fillId="0" borderId="0" xfId="0" applyNumberFormat="1" applyFont="1"/>
    <xf numFmtId="9" fontId="12" fillId="0" borderId="0" xfId="0" applyNumberFormat="1" applyFont="1"/>
    <xf numFmtId="9" fontId="11" fillId="0" borderId="0" xfId="0" applyNumberFormat="1" applyFont="1"/>
    <xf numFmtId="175" fontId="11" fillId="0" borderId="0" xfId="0" applyNumberFormat="1" applyFont="1"/>
    <xf numFmtId="0" fontId="20" fillId="0" borderId="0" xfId="0" applyFont="1" applyAlignment="1">
      <alignment wrapText="1"/>
    </xf>
    <xf numFmtId="170" fontId="7" fillId="0" borderId="0" xfId="0" applyNumberFormat="1" applyFont="1"/>
    <xf numFmtId="9" fontId="7" fillId="0" borderId="0" xfId="0" applyNumberFormat="1" applyFont="1"/>
    <xf numFmtId="170" fontId="3" fillId="0" borderId="0" xfId="0" applyNumberFormat="1" applyFont="1"/>
    <xf numFmtId="3" fontId="2" fillId="0" borderId="0" xfId="0" applyNumberFormat="1" applyFont="1"/>
    <xf numFmtId="176" fontId="5" fillId="0" borderId="0" xfId="0" applyNumberFormat="1" applyFont="1" applyAlignment="1">
      <alignment horizontal="left"/>
    </xf>
    <xf numFmtId="166" fontId="5" fillId="2" borderId="0" xfId="0" applyNumberFormat="1" applyFont="1" applyFill="1"/>
    <xf numFmtId="177" fontId="9" fillId="0" borderId="0" xfId="0" applyNumberFormat="1" applyFont="1"/>
    <xf numFmtId="170" fontId="21" fillId="0" borderId="0" xfId="0" applyNumberFormat="1" applyFont="1" applyAlignment="1">
      <alignment horizontal="right"/>
    </xf>
    <xf numFmtId="9" fontId="21" fillId="0" borderId="0" xfId="0" applyNumberFormat="1" applyFont="1" applyAlignment="1">
      <alignment horizontal="right"/>
    </xf>
    <xf numFmtId="176" fontId="9" fillId="0" borderId="0" xfId="0" applyNumberFormat="1" applyFont="1"/>
    <xf numFmtId="178" fontId="9" fillId="0" borderId="0" xfId="0" applyNumberFormat="1" applyFont="1"/>
    <xf numFmtId="178" fontId="18" fillId="0" borderId="0" xfId="0" applyNumberFormat="1" applyFont="1"/>
    <xf numFmtId="179" fontId="9" fillId="0" borderId="0" xfId="0" applyNumberFormat="1" applyFont="1"/>
    <xf numFmtId="0" fontId="22" fillId="0" borderId="0" xfId="0" applyFont="1" applyAlignment="1">
      <alignment wrapText="1"/>
    </xf>
    <xf numFmtId="165" fontId="5" fillId="0" borderId="0" xfId="0" applyNumberFormat="1" applyFont="1" applyAlignment="1">
      <alignment horizontal="center" wrapText="1"/>
    </xf>
    <xf numFmtId="168" fontId="6" fillId="0" borderId="0" xfId="0" applyNumberFormat="1" applyFont="1" applyAlignment="1">
      <alignment horizontal="center"/>
    </xf>
    <xf numFmtId="175" fontId="5" fillId="0" borderId="0" xfId="0" applyNumberFormat="1" applyFont="1" applyAlignment="1">
      <alignment horizontal="center"/>
    </xf>
    <xf numFmtId="3" fontId="6" fillId="0" borderId="0" xfId="0" applyNumberFormat="1" applyFont="1" applyAlignment="1">
      <alignment horizontal="center"/>
    </xf>
    <xf numFmtId="175" fontId="3" fillId="0" borderId="0" xfId="0" applyNumberFormat="1" applyFont="1"/>
    <xf numFmtId="175" fontId="6" fillId="0" borderId="0" xfId="0" applyNumberFormat="1" applyFont="1" applyAlignment="1">
      <alignment horizontal="center"/>
    </xf>
    <xf numFmtId="168" fontId="9" fillId="0" borderId="0" xfId="0" applyNumberFormat="1" applyFont="1" applyAlignment="1">
      <alignment horizontal="right"/>
    </xf>
    <xf numFmtId="168" fontId="10" fillId="0" borderId="0" xfId="0" applyNumberFormat="1" applyFont="1"/>
    <xf numFmtId="173" fontId="5" fillId="0" borderId="0" xfId="0" applyNumberFormat="1" applyFont="1" applyAlignment="1">
      <alignment horizontal="center"/>
    </xf>
    <xf numFmtId="0" fontId="23" fillId="0" borderId="0" xfId="0" applyFont="1"/>
    <xf numFmtId="173" fontId="7" fillId="0" borderId="0" xfId="0" applyNumberFormat="1" applyFont="1" applyAlignment="1">
      <alignment horizontal="center"/>
    </xf>
    <xf numFmtId="170" fontId="7" fillId="0" borderId="0" xfId="0" applyNumberFormat="1" applyFont="1" applyAlignment="1">
      <alignment horizontal="center"/>
    </xf>
    <xf numFmtId="170" fontId="5" fillId="0" borderId="0" xfId="0" applyNumberFormat="1" applyFont="1" applyAlignment="1">
      <alignment horizontal="center"/>
    </xf>
    <xf numFmtId="170" fontId="6" fillId="0" borderId="0" xfId="0" applyNumberFormat="1" applyFont="1" applyAlignment="1">
      <alignment horizontal="center"/>
    </xf>
    <xf numFmtId="0" fontId="19" fillId="0" borderId="0" xfId="0" applyFont="1" applyAlignment="1">
      <alignment horizontal="center"/>
    </xf>
    <xf numFmtId="9" fontId="7" fillId="0" borderId="0" xfId="0" applyNumberFormat="1" applyFont="1" applyAlignment="1">
      <alignment horizontal="center"/>
    </xf>
    <xf numFmtId="0" fontId="1" fillId="2" borderId="0" xfId="0" applyFont="1" applyFill="1"/>
    <xf numFmtId="168" fontId="6" fillId="2" borderId="0" xfId="0" applyNumberFormat="1" applyFont="1" applyFill="1" applyAlignment="1">
      <alignment horizontal="center"/>
    </xf>
    <xf numFmtId="168" fontId="6" fillId="2" borderId="0" xfId="0" applyNumberFormat="1" applyFont="1" applyFill="1"/>
    <xf numFmtId="10" fontId="0" fillId="0" borderId="0" xfId="0" applyNumberFormat="1"/>
    <xf numFmtId="10" fontId="6" fillId="0" borderId="0" xfId="0" applyNumberFormat="1" applyFont="1" applyAlignment="1">
      <alignment horizontal="center"/>
    </xf>
    <xf numFmtId="168" fontId="0" fillId="2" borderId="0" xfId="0" applyNumberFormat="1" applyFill="1"/>
    <xf numFmtId="0" fontId="5" fillId="0" borderId="0" xfId="0" applyFont="1" applyAlignment="1">
      <alignment horizontal="right"/>
    </xf>
    <xf numFmtId="173" fontId="5" fillId="0" borderId="0" xfId="0" applyNumberFormat="1" applyFont="1" applyAlignment="1">
      <alignment horizontal="right"/>
    </xf>
    <xf numFmtId="0" fontId="5" fillId="2" borderId="0" xfId="0" applyFont="1" applyFill="1" applyAlignment="1">
      <alignment horizontal="right"/>
    </xf>
    <xf numFmtId="173" fontId="5" fillId="2" borderId="0" xfId="0" applyNumberFormat="1" applyFont="1" applyFill="1" applyAlignment="1">
      <alignment horizontal="right"/>
    </xf>
    <xf numFmtId="170" fontId="7" fillId="2" borderId="0" xfId="0" applyNumberFormat="1" applyFont="1" applyFill="1" applyAlignment="1">
      <alignment horizontal="right"/>
    </xf>
    <xf numFmtId="170" fontId="19" fillId="0" borderId="0" xfId="0" applyNumberFormat="1" applyFont="1" applyAlignment="1">
      <alignment horizontal="right"/>
    </xf>
    <xf numFmtId="0" fontId="6" fillId="0" borderId="1" xfId="0" applyFont="1" applyBorder="1" applyAlignment="1">
      <alignment horizontal="center" wrapText="1"/>
    </xf>
    <xf numFmtId="0" fontId="8" fillId="0" borderId="1" xfId="0" applyFont="1" applyBorder="1"/>
    <xf numFmtId="0" fontId="6" fillId="0" borderId="1" xfId="0" applyFont="1" applyBorder="1" applyAlignment="1">
      <alignment horizontal="center"/>
    </xf>
    <xf numFmtId="0" fontId="1" fillId="0" borderId="1" xfId="0" applyFont="1" applyBorder="1" applyAlignment="1">
      <alignment horizontal="center"/>
    </xf>
    <xf numFmtId="0" fontId="1" fillId="0" borderId="1"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943225" cy="3609975"/>
    <xdr:pic>
      <xdr:nvPicPr>
        <xdr:cNvPr id="2" name="image1.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3:Z32"/>
  <sheetViews>
    <sheetView showGridLines="0" tabSelected="1" workbookViewId="0"/>
  </sheetViews>
  <sheetFormatPr baseColWidth="10" defaultColWidth="12.6640625" defaultRowHeight="15.75" customHeight="1" x14ac:dyDescent="0.15"/>
  <sheetData>
    <row r="3" spans="8:11" ht="15.75" customHeight="1" x14ac:dyDescent="0.15">
      <c r="H3" s="1"/>
    </row>
    <row r="9" spans="8:11" ht="15.75" customHeight="1" x14ac:dyDescent="0.15">
      <c r="H9" s="1"/>
    </row>
    <row r="14" spans="8:11" ht="15.75" customHeight="1" x14ac:dyDescent="0.15">
      <c r="K14" s="2"/>
    </row>
    <row r="20" spans="1:26" ht="15.75" customHeight="1" x14ac:dyDescent="0.15">
      <c r="A20" s="3" t="s">
        <v>0</v>
      </c>
    </row>
    <row r="21" spans="1:26" ht="15.75" customHeight="1" x14ac:dyDescent="0.15">
      <c r="A21" s="3" t="s">
        <v>1</v>
      </c>
    </row>
    <row r="23" spans="1:26" ht="15.75" customHeight="1" x14ac:dyDescent="0.15">
      <c r="A23" s="2" t="s">
        <v>2</v>
      </c>
      <c r="B23" s="3" t="s">
        <v>3</v>
      </c>
    </row>
    <row r="24" spans="1:26" ht="15.75" customHeight="1" x14ac:dyDescent="0.15">
      <c r="A24" s="4" t="s">
        <v>4</v>
      </c>
      <c r="B24" s="3" t="s">
        <v>5</v>
      </c>
    </row>
    <row r="27" spans="1:26" ht="15.75" customHeight="1" x14ac:dyDescent="0.15">
      <c r="A27" s="5" t="s">
        <v>6</v>
      </c>
      <c r="B27" s="6"/>
      <c r="C27" s="6"/>
      <c r="D27" s="6"/>
      <c r="E27" s="6"/>
      <c r="F27" s="6"/>
      <c r="G27" s="6"/>
      <c r="H27" s="6"/>
      <c r="I27" s="6"/>
      <c r="J27" s="6"/>
      <c r="K27" s="6"/>
      <c r="L27" s="6"/>
      <c r="M27" s="6"/>
      <c r="N27" s="6"/>
      <c r="O27" s="6"/>
      <c r="P27" s="6"/>
      <c r="Q27" s="6"/>
      <c r="R27" s="6"/>
      <c r="S27" s="6"/>
      <c r="T27" s="6"/>
      <c r="U27" s="6"/>
      <c r="V27" s="6"/>
      <c r="W27" s="6"/>
      <c r="X27" s="6"/>
      <c r="Y27" s="6"/>
      <c r="Z27" s="6"/>
    </row>
    <row r="28" spans="1:26" ht="15.75" customHeight="1" x14ac:dyDescent="0.15">
      <c r="A28" s="6"/>
      <c r="B28" s="6"/>
      <c r="C28" s="6"/>
      <c r="D28" s="6"/>
      <c r="E28" s="6"/>
      <c r="F28" s="6"/>
      <c r="G28" s="6"/>
      <c r="H28" s="6"/>
      <c r="I28" s="6"/>
      <c r="J28" s="6"/>
      <c r="K28" s="6"/>
      <c r="L28" s="6"/>
      <c r="M28" s="6"/>
      <c r="N28" s="6"/>
      <c r="O28" s="6"/>
      <c r="P28" s="6"/>
      <c r="Q28" s="6"/>
      <c r="R28" s="6"/>
      <c r="S28" s="6"/>
      <c r="T28" s="6"/>
      <c r="U28" s="6"/>
      <c r="V28" s="6"/>
      <c r="W28" s="6"/>
      <c r="X28" s="6"/>
      <c r="Y28" s="6"/>
      <c r="Z28" s="6"/>
    </row>
    <row r="29" spans="1:26" ht="15.75" customHeight="1" x14ac:dyDescent="0.15">
      <c r="A29" s="6"/>
      <c r="B29" s="6"/>
      <c r="C29" s="6"/>
      <c r="D29" s="6"/>
      <c r="E29" s="6"/>
      <c r="F29" s="6"/>
      <c r="G29" s="6"/>
      <c r="H29" s="6"/>
      <c r="I29" s="6"/>
      <c r="J29" s="6"/>
      <c r="K29" s="6"/>
      <c r="L29" s="6"/>
      <c r="M29" s="6"/>
      <c r="N29" s="6"/>
      <c r="O29" s="6"/>
      <c r="P29" s="6"/>
      <c r="Q29" s="6"/>
      <c r="R29" s="6"/>
      <c r="S29" s="6"/>
      <c r="T29" s="6"/>
      <c r="U29" s="6"/>
      <c r="V29" s="6"/>
      <c r="W29" s="6"/>
      <c r="X29" s="6"/>
      <c r="Y29" s="6"/>
      <c r="Z29" s="6"/>
    </row>
    <row r="30" spans="1:26" ht="15.75" customHeight="1" x14ac:dyDescent="0.15">
      <c r="A30" s="5" t="s">
        <v>7</v>
      </c>
      <c r="B30" s="6"/>
      <c r="C30" s="6"/>
      <c r="D30" s="6"/>
      <c r="E30" s="6"/>
      <c r="F30" s="6"/>
      <c r="G30" s="6"/>
      <c r="H30" s="6"/>
      <c r="I30" s="6"/>
      <c r="J30" s="6"/>
      <c r="K30" s="6"/>
      <c r="L30" s="6"/>
      <c r="M30" s="6"/>
      <c r="N30" s="6"/>
      <c r="O30" s="6"/>
      <c r="P30" s="6"/>
      <c r="Q30" s="6"/>
      <c r="R30" s="6"/>
      <c r="S30" s="6"/>
      <c r="T30" s="6"/>
      <c r="U30" s="6"/>
      <c r="V30" s="6"/>
      <c r="W30" s="6"/>
      <c r="X30" s="6"/>
      <c r="Y30" s="6"/>
      <c r="Z30" s="6"/>
    </row>
    <row r="31" spans="1:26" ht="15.75" customHeight="1" x14ac:dyDescent="0.15">
      <c r="A31" s="5"/>
      <c r="B31" s="6"/>
      <c r="C31" s="6"/>
      <c r="D31" s="6"/>
      <c r="E31" s="6"/>
      <c r="F31" s="6"/>
      <c r="G31" s="6"/>
      <c r="H31" s="6"/>
      <c r="I31" s="6"/>
      <c r="J31" s="6"/>
      <c r="K31" s="6"/>
      <c r="L31" s="6"/>
      <c r="M31" s="6"/>
      <c r="N31" s="6"/>
      <c r="O31" s="6"/>
      <c r="P31" s="6"/>
      <c r="Q31" s="6"/>
      <c r="R31" s="6"/>
      <c r="S31" s="6"/>
      <c r="T31" s="6"/>
      <c r="U31" s="6"/>
      <c r="V31" s="6"/>
      <c r="W31" s="6"/>
      <c r="X31" s="6"/>
      <c r="Y31" s="6"/>
      <c r="Z31" s="6"/>
    </row>
    <row r="32" spans="1:26" ht="15.75" customHeight="1" x14ac:dyDescent="0.15">
      <c r="A32" s="5" t="s">
        <v>8</v>
      </c>
      <c r="B32" s="6"/>
      <c r="C32" s="6"/>
      <c r="D32" s="6"/>
      <c r="E32" s="6"/>
      <c r="F32" s="6"/>
      <c r="G32" s="6"/>
      <c r="H32" s="6"/>
      <c r="I32" s="6"/>
      <c r="J32" s="6"/>
      <c r="K32" s="6"/>
      <c r="L32" s="6"/>
      <c r="M32" s="6"/>
      <c r="N32" s="6"/>
      <c r="O32" s="6"/>
      <c r="P32" s="6"/>
      <c r="Q32" s="6"/>
      <c r="R32" s="6"/>
      <c r="S32" s="6"/>
      <c r="T32" s="6"/>
      <c r="U32" s="6"/>
      <c r="V32" s="6"/>
      <c r="W32" s="6"/>
      <c r="X32" s="6"/>
      <c r="Y32" s="6"/>
      <c r="Z32" s="6"/>
    </row>
  </sheetData>
  <printOptions horizontalCentered="1" gridLines="1"/>
  <pageMargins left="0.7" right="0.7" top="0.75" bottom="0.75" header="0" footer="0"/>
  <pageSetup fitToHeight="0" pageOrder="overThenDown" orientation="landscape" cellComments="atEnd"/>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fitToPage="1"/>
  </sheetPr>
  <dimension ref="A1:AW63"/>
  <sheetViews>
    <sheetView showGridLines="0" workbookViewId="0">
      <pane xSplit="1" topLeftCell="B1" activePane="topRight" state="frozen"/>
      <selection pane="topRight" activeCell="C2" sqref="C2"/>
    </sheetView>
  </sheetViews>
  <sheetFormatPr baseColWidth="10" defaultColWidth="12.6640625" defaultRowHeight="15.75" customHeight="1" outlineLevelRow="1" outlineLevelCol="1" x14ac:dyDescent="0.15"/>
  <cols>
    <col min="1" max="1" width="39.1640625" customWidth="1"/>
    <col min="2" max="2" width="4.1640625" customWidth="1" collapsed="1"/>
    <col min="3" max="14" width="10.1640625" hidden="1" customWidth="1" outlineLevel="1"/>
    <col min="15" max="30" width="10.1640625" customWidth="1"/>
    <col min="31" max="37" width="11.33203125" customWidth="1"/>
    <col min="38" max="38" width="6.33203125" customWidth="1"/>
    <col min="39" max="44" width="10.1640625" customWidth="1"/>
    <col min="45" max="46" width="12.1640625" customWidth="1"/>
    <col min="47" max="47" width="6.33203125" customWidth="1"/>
    <col min="48" max="49" width="11.33203125" customWidth="1"/>
  </cols>
  <sheetData>
    <row r="1" spans="1:49" ht="13" x14ac:dyDescent="0.15">
      <c r="A1" s="7" t="s">
        <v>9</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row>
    <row r="2" spans="1:49" ht="13" x14ac:dyDescent="0.15">
      <c r="A2" s="8" t="s">
        <v>10</v>
      </c>
      <c r="B2" s="6"/>
      <c r="C2" s="6"/>
      <c r="D2" s="6"/>
      <c r="E2" s="6"/>
      <c r="F2" s="6"/>
      <c r="G2" s="6"/>
      <c r="H2" s="6"/>
      <c r="I2" s="6"/>
      <c r="J2" s="6"/>
      <c r="K2" s="6"/>
      <c r="L2" s="6"/>
      <c r="M2" s="6"/>
      <c r="N2" s="6"/>
      <c r="O2" s="6"/>
      <c r="P2" s="6"/>
      <c r="Q2" s="6"/>
      <c r="R2" s="6"/>
      <c r="S2" s="9"/>
      <c r="T2" s="6"/>
      <c r="U2" s="6"/>
      <c r="V2" s="6"/>
      <c r="W2" s="6"/>
      <c r="X2" s="6"/>
      <c r="Y2" s="6"/>
      <c r="Z2" s="6"/>
      <c r="AA2" s="6"/>
      <c r="AB2" s="6"/>
      <c r="AC2" s="6"/>
      <c r="AD2" s="6"/>
      <c r="AE2" s="10"/>
      <c r="AF2" s="10"/>
      <c r="AG2" s="10"/>
      <c r="AH2" s="10"/>
      <c r="AI2" s="10"/>
      <c r="AJ2" s="10"/>
      <c r="AK2" s="10"/>
      <c r="AL2" s="10"/>
      <c r="AM2" s="6"/>
      <c r="AN2" s="6"/>
      <c r="AO2" s="6"/>
      <c r="AP2" s="6"/>
      <c r="AQ2" s="6"/>
      <c r="AR2" s="6"/>
      <c r="AS2" s="10"/>
      <c r="AT2" s="10"/>
      <c r="AU2" s="10"/>
      <c r="AV2" s="6"/>
      <c r="AW2" s="6"/>
    </row>
    <row r="3" spans="1:49" ht="13" x14ac:dyDescent="0.15">
      <c r="A3" s="11" t="s">
        <v>11</v>
      </c>
      <c r="B3" s="6"/>
      <c r="AE3" s="10"/>
      <c r="AF3" s="10"/>
      <c r="AG3" s="10"/>
      <c r="AH3" s="10"/>
      <c r="AI3" s="10"/>
      <c r="AJ3" s="10"/>
      <c r="AK3" s="10"/>
      <c r="AL3" s="10"/>
      <c r="AM3" s="6"/>
      <c r="AN3" s="6"/>
      <c r="AO3" s="6"/>
      <c r="AP3" s="6"/>
      <c r="AQ3" s="6"/>
      <c r="AR3" s="6"/>
      <c r="AS3" s="10"/>
      <c r="AT3" s="10"/>
      <c r="AU3" s="10"/>
      <c r="AV3" s="6"/>
      <c r="AW3" s="6"/>
    </row>
    <row r="4" spans="1:49" ht="13" collapsed="1" x14ac:dyDescent="0.15">
      <c r="A4" s="11" t="s">
        <v>12</v>
      </c>
      <c r="B4" s="6"/>
      <c r="C4" s="140" t="s">
        <v>13</v>
      </c>
      <c r="D4" s="139"/>
      <c r="E4" s="139"/>
      <c r="F4" s="139"/>
      <c r="G4" s="140" t="s">
        <v>13</v>
      </c>
      <c r="H4" s="139"/>
      <c r="I4" s="139"/>
      <c r="J4" s="139"/>
      <c r="K4" s="140" t="s">
        <v>13</v>
      </c>
      <c r="L4" s="139"/>
      <c r="M4" s="139"/>
      <c r="N4" s="139"/>
      <c r="O4" s="140" t="s">
        <v>13</v>
      </c>
      <c r="P4" s="139"/>
      <c r="Q4" s="139"/>
      <c r="R4" s="139"/>
      <c r="S4" s="140" t="s">
        <v>13</v>
      </c>
      <c r="T4" s="139"/>
      <c r="U4" s="139"/>
      <c r="V4" s="139"/>
      <c r="W4" s="141" t="s">
        <v>13</v>
      </c>
      <c r="X4" s="139"/>
      <c r="Y4" s="139"/>
      <c r="Z4" s="139"/>
      <c r="AA4" s="142" t="s">
        <v>13</v>
      </c>
      <c r="AB4" s="139"/>
      <c r="AC4" s="139"/>
      <c r="AD4" s="139"/>
      <c r="AE4" s="138" t="s">
        <v>13</v>
      </c>
      <c r="AF4" s="139"/>
      <c r="AG4" s="139"/>
      <c r="AH4" s="139"/>
      <c r="AI4" s="138" t="s">
        <v>13</v>
      </c>
      <c r="AJ4" s="139"/>
      <c r="AK4" s="139"/>
      <c r="AL4" s="6"/>
      <c r="AM4" s="140" t="s">
        <v>14</v>
      </c>
      <c r="AN4" s="139"/>
      <c r="AO4" s="139"/>
      <c r="AP4" s="139"/>
      <c r="AQ4" s="139"/>
      <c r="AR4" s="139"/>
      <c r="AS4" s="139"/>
      <c r="AT4" s="139"/>
      <c r="AU4" s="6"/>
      <c r="AV4" s="140" t="s">
        <v>15</v>
      </c>
      <c r="AW4" s="139"/>
    </row>
    <row r="5" spans="1:49" ht="13" hidden="1" outlineLevel="1" x14ac:dyDescent="0.15">
      <c r="A5" s="13"/>
      <c r="B5" s="13"/>
      <c r="C5" s="14">
        <v>42094</v>
      </c>
      <c r="D5" s="15">
        <f t="shared" ref="D5:U5" si="0">EOMONTH(C5,3)</f>
        <v>42185</v>
      </c>
      <c r="E5" s="15">
        <f t="shared" si="0"/>
        <v>42277</v>
      </c>
      <c r="F5" s="15">
        <f t="shared" si="0"/>
        <v>42369</v>
      </c>
      <c r="G5" s="15">
        <f t="shared" si="0"/>
        <v>42460</v>
      </c>
      <c r="H5" s="15">
        <f t="shared" si="0"/>
        <v>42551</v>
      </c>
      <c r="I5" s="15">
        <f t="shared" si="0"/>
        <v>42643</v>
      </c>
      <c r="J5" s="15">
        <f t="shared" si="0"/>
        <v>42735</v>
      </c>
      <c r="K5" s="15">
        <f t="shared" si="0"/>
        <v>42825</v>
      </c>
      <c r="L5" s="15">
        <f t="shared" si="0"/>
        <v>42916</v>
      </c>
      <c r="M5" s="15">
        <f t="shared" si="0"/>
        <v>43008</v>
      </c>
      <c r="N5" s="15">
        <f t="shared" si="0"/>
        <v>43100</v>
      </c>
      <c r="O5" s="15">
        <f t="shared" si="0"/>
        <v>43190</v>
      </c>
      <c r="P5" s="15">
        <f t="shared" si="0"/>
        <v>43281</v>
      </c>
      <c r="Q5" s="15">
        <f t="shared" si="0"/>
        <v>43373</v>
      </c>
      <c r="R5" s="15">
        <f t="shared" si="0"/>
        <v>43465</v>
      </c>
      <c r="S5" s="15">
        <f t="shared" si="0"/>
        <v>43555</v>
      </c>
      <c r="T5" s="15">
        <f t="shared" si="0"/>
        <v>43646</v>
      </c>
      <c r="U5" s="15">
        <f t="shared" si="0"/>
        <v>43738</v>
      </c>
      <c r="V5" s="15">
        <v>43830</v>
      </c>
      <c r="W5" s="15">
        <v>43921</v>
      </c>
      <c r="X5" s="15">
        <v>44012</v>
      </c>
      <c r="Y5" s="15">
        <v>44104</v>
      </c>
      <c r="Z5" s="15">
        <v>44196</v>
      </c>
      <c r="AA5" s="15">
        <v>44286</v>
      </c>
      <c r="AB5" s="15">
        <v>44377</v>
      </c>
      <c r="AC5" s="15">
        <v>44469</v>
      </c>
      <c r="AD5" s="15">
        <f>EOMONTH(AC5,3)</f>
        <v>44561</v>
      </c>
      <c r="AE5" s="16">
        <v>44651</v>
      </c>
      <c r="AF5" s="16">
        <v>44742</v>
      </c>
      <c r="AG5" s="16">
        <v>44834</v>
      </c>
      <c r="AH5" s="16">
        <v>44926</v>
      </c>
      <c r="AI5" s="16">
        <v>45016</v>
      </c>
      <c r="AJ5" s="16">
        <v>45107</v>
      </c>
      <c r="AK5" s="16">
        <v>45199</v>
      </c>
      <c r="AL5" s="13"/>
      <c r="AM5" s="7"/>
      <c r="AN5" s="7"/>
      <c r="AO5" s="7"/>
      <c r="AP5" s="7"/>
      <c r="AQ5" s="7"/>
      <c r="AR5" s="7"/>
      <c r="AS5" s="13"/>
      <c r="AT5" s="13"/>
      <c r="AU5" s="13"/>
      <c r="AV5" s="16">
        <v>44834</v>
      </c>
      <c r="AW5" s="16">
        <v>45199</v>
      </c>
    </row>
    <row r="6" spans="1:49" ht="14" x14ac:dyDescent="0.15">
      <c r="A6" s="13"/>
      <c r="B6" s="13"/>
      <c r="C6" s="17" t="s">
        <v>16</v>
      </c>
      <c r="D6" s="17" t="s">
        <v>17</v>
      </c>
      <c r="E6" s="17" t="s">
        <v>18</v>
      </c>
      <c r="F6" s="17" t="s">
        <v>19</v>
      </c>
      <c r="G6" s="17" t="s">
        <v>16</v>
      </c>
      <c r="H6" s="17" t="s">
        <v>17</v>
      </c>
      <c r="I6" s="17" t="s">
        <v>18</v>
      </c>
      <c r="J6" s="17" t="s">
        <v>19</v>
      </c>
      <c r="K6" s="17" t="s">
        <v>16</v>
      </c>
      <c r="L6" s="17" t="s">
        <v>17</v>
      </c>
      <c r="M6" s="17" t="s">
        <v>18</v>
      </c>
      <c r="N6" s="17" t="s">
        <v>19</v>
      </c>
      <c r="O6" s="17" t="s">
        <v>16</v>
      </c>
      <c r="P6" s="17" t="s">
        <v>17</v>
      </c>
      <c r="Q6" s="17" t="s">
        <v>18</v>
      </c>
      <c r="R6" s="17" t="s">
        <v>19</v>
      </c>
      <c r="S6" s="17" t="s">
        <v>16</v>
      </c>
      <c r="T6" s="17" t="s">
        <v>17</v>
      </c>
      <c r="U6" s="17" t="s">
        <v>18</v>
      </c>
      <c r="V6" s="17" t="s">
        <v>19</v>
      </c>
      <c r="W6" s="17" t="s">
        <v>16</v>
      </c>
      <c r="X6" s="17" t="s">
        <v>17</v>
      </c>
      <c r="Y6" s="17" t="s">
        <v>18</v>
      </c>
      <c r="Z6" s="17" t="s">
        <v>19</v>
      </c>
      <c r="AA6" s="17" t="s">
        <v>16</v>
      </c>
      <c r="AB6" s="17" t="s">
        <v>17</v>
      </c>
      <c r="AC6" s="17" t="s">
        <v>18</v>
      </c>
      <c r="AD6" s="17" t="s">
        <v>19</v>
      </c>
      <c r="AE6" s="17" t="s">
        <v>16</v>
      </c>
      <c r="AF6" s="17" t="s">
        <v>17</v>
      </c>
      <c r="AG6" s="17" t="s">
        <v>18</v>
      </c>
      <c r="AH6" s="17" t="s">
        <v>19</v>
      </c>
      <c r="AI6" s="17" t="s">
        <v>16</v>
      </c>
      <c r="AJ6" s="17" t="s">
        <v>17</v>
      </c>
      <c r="AK6" s="17" t="s">
        <v>18</v>
      </c>
      <c r="AL6" s="13"/>
      <c r="AM6" s="7" t="s">
        <v>19</v>
      </c>
      <c r="AN6" s="7" t="s">
        <v>19</v>
      </c>
      <c r="AO6" s="7" t="s">
        <v>19</v>
      </c>
      <c r="AP6" s="7" t="s">
        <v>19</v>
      </c>
      <c r="AQ6" s="7" t="s">
        <v>19</v>
      </c>
      <c r="AR6" s="7" t="s">
        <v>19</v>
      </c>
      <c r="AS6" s="7" t="s">
        <v>19</v>
      </c>
      <c r="AT6" s="7" t="s">
        <v>19</v>
      </c>
      <c r="AU6" s="13"/>
      <c r="AV6" s="17" t="s">
        <v>18</v>
      </c>
      <c r="AW6" s="17" t="s">
        <v>18</v>
      </c>
    </row>
    <row r="7" spans="1:49" ht="13" x14ac:dyDescent="0.15">
      <c r="A7" s="13"/>
      <c r="B7" s="13"/>
      <c r="C7" s="7">
        <v>2015</v>
      </c>
      <c r="D7" s="7">
        <v>2015</v>
      </c>
      <c r="E7" s="7">
        <v>2015</v>
      </c>
      <c r="F7" s="7">
        <v>2015</v>
      </c>
      <c r="G7" s="7">
        <v>2016</v>
      </c>
      <c r="H7" s="7">
        <v>2016</v>
      </c>
      <c r="I7" s="7">
        <v>2016</v>
      </c>
      <c r="J7" s="7">
        <v>2016</v>
      </c>
      <c r="K7" s="7">
        <v>2017</v>
      </c>
      <c r="L7" s="7">
        <v>2017</v>
      </c>
      <c r="M7" s="7">
        <v>2017</v>
      </c>
      <c r="N7" s="7">
        <v>2017</v>
      </c>
      <c r="O7" s="7">
        <v>2018</v>
      </c>
      <c r="P7" s="7">
        <v>2018</v>
      </c>
      <c r="Q7" s="7">
        <v>2018</v>
      </c>
      <c r="R7" s="7">
        <v>2018</v>
      </c>
      <c r="S7" s="7">
        <v>2019</v>
      </c>
      <c r="T7" s="7">
        <v>2019</v>
      </c>
      <c r="U7" s="7">
        <v>2019</v>
      </c>
      <c r="V7" s="7">
        <v>2019</v>
      </c>
      <c r="W7" s="7">
        <v>2020</v>
      </c>
      <c r="X7" s="7">
        <v>2020</v>
      </c>
      <c r="Y7" s="7">
        <v>2020</v>
      </c>
      <c r="Z7" s="7">
        <v>2020</v>
      </c>
      <c r="AA7" s="7">
        <v>2021</v>
      </c>
      <c r="AB7" s="7">
        <v>2021</v>
      </c>
      <c r="AC7" s="7">
        <v>2021</v>
      </c>
      <c r="AD7" s="7">
        <v>2021</v>
      </c>
      <c r="AE7" s="7">
        <v>2022</v>
      </c>
      <c r="AF7" s="7">
        <v>2022</v>
      </c>
      <c r="AG7" s="7">
        <v>2022</v>
      </c>
      <c r="AH7" s="7">
        <v>2022</v>
      </c>
      <c r="AI7" s="7">
        <v>2023</v>
      </c>
      <c r="AJ7" s="7">
        <v>2023</v>
      </c>
      <c r="AK7" s="7">
        <v>2023</v>
      </c>
      <c r="AL7" s="13"/>
      <c r="AM7" s="7">
        <v>2015</v>
      </c>
      <c r="AN7" s="7">
        <v>2016</v>
      </c>
      <c r="AO7" s="7">
        <v>2017</v>
      </c>
      <c r="AP7" s="7">
        <v>2018</v>
      </c>
      <c r="AQ7" s="7">
        <v>2019</v>
      </c>
      <c r="AR7" s="7">
        <v>2020</v>
      </c>
      <c r="AS7" s="7">
        <v>2021</v>
      </c>
      <c r="AT7" s="7">
        <v>2022</v>
      </c>
      <c r="AU7" s="13"/>
      <c r="AV7" s="7">
        <v>2022</v>
      </c>
      <c r="AW7" s="7">
        <v>2023</v>
      </c>
    </row>
    <row r="8" spans="1:49" ht="13" x14ac:dyDescent="0.15">
      <c r="A8" s="13" t="s">
        <v>20</v>
      </c>
      <c r="B8" s="6"/>
      <c r="C8" s="6"/>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row>
    <row r="9" spans="1:49" ht="13" x14ac:dyDescent="0.15">
      <c r="A9" s="6" t="s">
        <v>21</v>
      </c>
      <c r="B9" s="6"/>
      <c r="C9" s="18">
        <v>211110</v>
      </c>
      <c r="D9" s="18">
        <v>259864</v>
      </c>
      <c r="E9" s="18">
        <v>280955</v>
      </c>
      <c r="F9" s="18">
        <v>298516</v>
      </c>
      <c r="G9" s="18">
        <v>300453</v>
      </c>
      <c r="H9" s="18">
        <v>364864</v>
      </c>
      <c r="I9" s="18">
        <v>388347</v>
      </c>
      <c r="J9" s="18">
        <v>402496</v>
      </c>
      <c r="K9" s="18">
        <v>403478</v>
      </c>
      <c r="L9" s="18">
        <v>482065</v>
      </c>
      <c r="M9" s="18">
        <v>510019</v>
      </c>
      <c r="N9" s="18">
        <v>524612</v>
      </c>
      <c r="O9" s="18">
        <v>523037</v>
      </c>
      <c r="P9" s="18">
        <v>625228</v>
      </c>
      <c r="Q9" s="18">
        <v>655384</v>
      </c>
      <c r="R9" s="18">
        <v>667802</v>
      </c>
      <c r="S9" s="18">
        <v>656762</v>
      </c>
      <c r="T9" s="18">
        <v>775510</v>
      </c>
      <c r="U9" s="18">
        <v>816622</v>
      </c>
      <c r="V9" s="18">
        <v>832180</v>
      </c>
      <c r="W9" s="18">
        <v>758101</v>
      </c>
      <c r="X9" s="18">
        <v>682572</v>
      </c>
      <c r="Y9" s="18">
        <v>925294</v>
      </c>
      <c r="Z9" s="18">
        <v>929011</v>
      </c>
      <c r="AA9" s="18">
        <v>959733</v>
      </c>
      <c r="AB9" s="18">
        <v>1227472</v>
      </c>
      <c r="AC9" s="18">
        <v>1297040</v>
      </c>
      <c r="AD9" s="18">
        <v>1308901</v>
      </c>
      <c r="AE9" s="18">
        <v>1232969</v>
      </c>
      <c r="AF9" s="18">
        <v>1475707</v>
      </c>
      <c r="AG9" s="18">
        <v>1517890</v>
      </c>
      <c r="AH9" s="18">
        <v>1474974</v>
      </c>
      <c r="AI9" s="18">
        <v>1422705</v>
      </c>
      <c r="AJ9" s="18">
        <v>1637654</v>
      </c>
      <c r="AK9" s="18">
        <v>1658668</v>
      </c>
      <c r="AL9" s="6"/>
      <c r="AM9" s="19">
        <f t="shared" ref="AM9:AQ9" si="1">SUMIFS($C9:$V9,$C$7:$V$7,AM$7)</f>
        <v>1050445</v>
      </c>
      <c r="AN9" s="19">
        <f t="shared" si="1"/>
        <v>1456160</v>
      </c>
      <c r="AO9" s="19">
        <f t="shared" si="1"/>
        <v>1920174</v>
      </c>
      <c r="AP9" s="19">
        <f t="shared" si="1"/>
        <v>2471451</v>
      </c>
      <c r="AQ9" s="19">
        <f t="shared" si="1"/>
        <v>3081074</v>
      </c>
      <c r="AR9" s="19">
        <f>SUMIFS($C9:$Z9,$C$7:$Z$7,AR$7)</f>
        <v>3294978</v>
      </c>
      <c r="AS9" s="19">
        <f>SUMIFS($C9:$AD9,$C$7:$AD$7,AS$7)</f>
        <v>4793146</v>
      </c>
      <c r="AT9" s="19">
        <f>SUMIFS($C9:$AH9,$C$7:$AH$7,AT$7)</f>
        <v>5701540</v>
      </c>
      <c r="AU9" s="6"/>
      <c r="AV9" s="19">
        <f>SUMIFS($C9:$AJ9,$C$5:$AJ$5,"&lt;="&amp;AV$5,$C$5:$AJ$5,"&gt;"&amp;EOMONTH(AV$5,-12))</f>
        <v>5535467</v>
      </c>
      <c r="AW9" s="19">
        <f>SUMIFS($C9:$AK9,$C$5:$AK$5,"&lt;="&amp;AW$5,$C$5:$AK$5,"&gt;"&amp;EOMONTH(AW$5,-12))</f>
        <v>6194001</v>
      </c>
    </row>
    <row r="10" spans="1:49" ht="13" x14ac:dyDescent="0.15">
      <c r="A10" s="20" t="s">
        <v>22</v>
      </c>
      <c r="B10" s="20"/>
      <c r="C10" s="21">
        <v>29237</v>
      </c>
      <c r="D10" s="21">
        <v>33630</v>
      </c>
      <c r="E10" s="21">
        <v>32332</v>
      </c>
      <c r="F10" s="21">
        <v>47084</v>
      </c>
      <c r="G10" s="21">
        <v>38838</v>
      </c>
      <c r="H10" s="21">
        <v>32867</v>
      </c>
      <c r="I10" s="21">
        <v>7164</v>
      </c>
      <c r="J10" s="21">
        <v>34</v>
      </c>
      <c r="K10" s="21"/>
      <c r="L10" s="21"/>
      <c r="M10" s="21"/>
      <c r="N10" s="21"/>
      <c r="O10" s="21"/>
      <c r="P10" s="21"/>
      <c r="Q10" s="21"/>
      <c r="R10" s="21"/>
      <c r="S10" s="21"/>
      <c r="T10" s="21"/>
      <c r="U10" s="21"/>
      <c r="V10" s="21"/>
      <c r="W10" s="21"/>
      <c r="X10" s="21"/>
      <c r="Y10" s="21"/>
      <c r="Z10" s="21"/>
      <c r="AA10" s="21"/>
      <c r="AB10" s="21"/>
      <c r="AC10" s="21"/>
      <c r="AD10" s="21"/>
      <c r="AE10" s="21"/>
      <c r="AF10" s="21"/>
      <c r="AG10" s="21"/>
      <c r="AH10" s="21"/>
      <c r="AI10" s="21"/>
      <c r="AJ10" s="21"/>
      <c r="AK10" s="21"/>
      <c r="AL10" s="20"/>
      <c r="AM10" s="22">
        <f t="shared" ref="AM10:AN10" si="2">SUMIFS($C10:$V10,$C$7:$V$7,AM$7)</f>
        <v>142283</v>
      </c>
      <c r="AN10" s="22">
        <f t="shared" si="2"/>
        <v>78903</v>
      </c>
      <c r="AO10" s="22"/>
      <c r="AP10" s="22"/>
      <c r="AQ10" s="22"/>
      <c r="AR10" s="22"/>
      <c r="AS10" s="22"/>
      <c r="AT10" s="22"/>
      <c r="AU10" s="20"/>
      <c r="AV10" s="22"/>
      <c r="AW10" s="22"/>
    </row>
    <row r="11" spans="1:49" ht="13" x14ac:dyDescent="0.15">
      <c r="A11" s="6" t="s">
        <v>23</v>
      </c>
      <c r="B11" s="6"/>
      <c r="C11" s="23">
        <v>8006</v>
      </c>
      <c r="D11" s="23">
        <v>12928</v>
      </c>
      <c r="E11" s="23">
        <v>14694</v>
      </c>
      <c r="F11" s="23">
        <v>22385</v>
      </c>
      <c r="G11" s="23">
        <v>23796</v>
      </c>
      <c r="H11" s="23">
        <v>29717</v>
      </c>
      <c r="I11" s="23">
        <v>35320</v>
      </c>
      <c r="J11" s="23">
        <v>40518</v>
      </c>
      <c r="K11" s="23">
        <v>49060</v>
      </c>
      <c r="L11" s="23">
        <v>59151</v>
      </c>
      <c r="M11" s="23">
        <v>65051</v>
      </c>
      <c r="N11" s="23">
        <v>79402</v>
      </c>
      <c r="O11" s="23">
        <v>97054</v>
      </c>
      <c r="P11" s="23">
        <v>134332</v>
      </c>
      <c r="Q11" s="23">
        <v>166203</v>
      </c>
      <c r="R11" s="23">
        <v>194117</v>
      </c>
      <c r="S11" s="23">
        <v>218857</v>
      </c>
      <c r="T11" s="23">
        <v>251383</v>
      </c>
      <c r="U11" s="23">
        <v>279801</v>
      </c>
      <c r="V11" s="23">
        <v>281415</v>
      </c>
      <c r="W11" s="23">
        <v>296235</v>
      </c>
      <c r="X11" s="23">
        <v>346275</v>
      </c>
      <c r="Y11" s="23">
        <v>447522</v>
      </c>
      <c r="Z11" s="23">
        <v>449371</v>
      </c>
      <c r="AA11" s="23">
        <v>557681</v>
      </c>
      <c r="AB11" s="23">
        <v>685178</v>
      </c>
      <c r="AC11" s="23">
        <v>694770</v>
      </c>
      <c r="AD11" s="23">
        <v>772102</v>
      </c>
      <c r="AE11" s="23">
        <v>959557</v>
      </c>
      <c r="AF11" s="23">
        <v>1094856</v>
      </c>
      <c r="AG11" s="23">
        <v>1191511</v>
      </c>
      <c r="AH11" s="23">
        <v>1306849</v>
      </c>
      <c r="AI11" s="23">
        <v>1366224</v>
      </c>
      <c r="AJ11" s="23">
        <v>1461497</v>
      </c>
      <c r="AK11" s="23">
        <v>1492900</v>
      </c>
      <c r="AL11" s="6"/>
      <c r="AM11" s="24">
        <f t="shared" ref="AM11:AQ11" si="3">SUMIFS($C11:$V11,$C$7:$V$7,AM$7)</f>
        <v>58013</v>
      </c>
      <c r="AN11" s="24">
        <f t="shared" si="3"/>
        <v>129351</v>
      </c>
      <c r="AO11" s="24">
        <f t="shared" si="3"/>
        <v>252664</v>
      </c>
      <c r="AP11" s="24">
        <f t="shared" si="3"/>
        <v>591706</v>
      </c>
      <c r="AQ11" s="24">
        <f t="shared" si="3"/>
        <v>1031456</v>
      </c>
      <c r="AR11" s="24">
        <f t="shared" ref="AR11:AR14" si="4">SUMIFS($C11:$Z11,$C$7:$Z$7,AR$7)</f>
        <v>1539403</v>
      </c>
      <c r="AS11" s="24">
        <f t="shared" ref="AS11:AS14" si="5">SUMIFS($C11:$AD11,$C$7:$AD$7,AS$7)</f>
        <v>2709731</v>
      </c>
      <c r="AT11" s="24">
        <f t="shared" ref="AT11:AT14" si="6">SUMIFS($C11:$AH11,$C$7:$AH$7,AT$7)</f>
        <v>4552773</v>
      </c>
      <c r="AU11" s="6"/>
      <c r="AV11" s="24">
        <f t="shared" ref="AV11:AV14" si="7">SUMIFS($C11:$AJ11,$C$5:$AJ$5,"&lt;="&amp;AV$5,$C$5:$AJ$5,"&gt;"&amp;EOMONTH(AV$5,-12))</f>
        <v>4018026</v>
      </c>
      <c r="AW11" s="24">
        <f t="shared" ref="AW11:AW14" si="8">SUMIFS($C11:$AK11,$C$5:$AK$5,"&lt;="&amp;AW$5,$C$5:$AK$5,"&gt;"&amp;EOMONTH(AW$5,-12))</f>
        <v>5627470</v>
      </c>
    </row>
    <row r="12" spans="1:49" ht="13" x14ac:dyDescent="0.15">
      <c r="A12" s="6" t="s">
        <v>24</v>
      </c>
      <c r="B12" s="6"/>
      <c r="C12" s="23">
        <v>2204</v>
      </c>
      <c r="D12" s="23">
        <v>3591</v>
      </c>
      <c r="E12" s="23">
        <v>4207</v>
      </c>
      <c r="F12" s="23">
        <v>6375</v>
      </c>
      <c r="G12" s="23">
        <v>16182</v>
      </c>
      <c r="H12" s="23">
        <v>11085</v>
      </c>
      <c r="I12" s="23">
        <v>8171</v>
      </c>
      <c r="J12" s="23">
        <v>8869</v>
      </c>
      <c r="K12" s="23">
        <v>9016</v>
      </c>
      <c r="L12" s="23">
        <v>10289</v>
      </c>
      <c r="M12" s="23">
        <v>10089</v>
      </c>
      <c r="N12" s="23">
        <v>12021</v>
      </c>
      <c r="O12" s="23">
        <v>14417</v>
      </c>
      <c r="P12" s="23">
        <v>18362</v>
      </c>
      <c r="Q12" s="23">
        <v>17558</v>
      </c>
      <c r="R12" s="23">
        <v>18166</v>
      </c>
      <c r="S12" s="23">
        <v>18212</v>
      </c>
      <c r="T12" s="23">
        <v>22260</v>
      </c>
      <c r="U12" s="23">
        <v>21766</v>
      </c>
      <c r="V12" s="23">
        <v>22267</v>
      </c>
      <c r="W12" s="23">
        <v>20675</v>
      </c>
      <c r="X12" s="23">
        <v>19322</v>
      </c>
      <c r="Y12" s="23">
        <v>27294</v>
      </c>
      <c r="Z12" s="23">
        <v>24363</v>
      </c>
      <c r="AA12" s="23">
        <v>28788</v>
      </c>
      <c r="AB12" s="23">
        <v>43726</v>
      </c>
      <c r="AC12" s="23">
        <v>37255</v>
      </c>
      <c r="AD12" s="23">
        <v>35910</v>
      </c>
      <c r="AE12" s="23">
        <v>37326</v>
      </c>
      <c r="AF12" s="23">
        <v>48051</v>
      </c>
      <c r="AG12" s="23">
        <v>43388</v>
      </c>
      <c r="AH12" s="23">
        <v>35653</v>
      </c>
      <c r="AI12" s="23">
        <v>37451</v>
      </c>
      <c r="AJ12" s="23">
        <v>44922</v>
      </c>
      <c r="AK12" s="23">
        <v>42341</v>
      </c>
      <c r="AL12" s="6"/>
      <c r="AM12" s="24">
        <f t="shared" ref="AM12:AQ12" si="9">SUMIFS($C12:$V12,$C$7:$V$7,AM$7)</f>
        <v>16377</v>
      </c>
      <c r="AN12" s="24">
        <f t="shared" si="9"/>
        <v>44307</v>
      </c>
      <c r="AO12" s="24">
        <f t="shared" si="9"/>
        <v>41415</v>
      </c>
      <c r="AP12" s="24">
        <f t="shared" si="9"/>
        <v>68503</v>
      </c>
      <c r="AQ12" s="24">
        <f t="shared" si="9"/>
        <v>84505</v>
      </c>
      <c r="AR12" s="24">
        <f t="shared" si="4"/>
        <v>91654</v>
      </c>
      <c r="AS12" s="24">
        <f t="shared" si="5"/>
        <v>145679</v>
      </c>
      <c r="AT12" s="24">
        <f t="shared" si="6"/>
        <v>164418</v>
      </c>
      <c r="AU12" s="6"/>
      <c r="AV12" s="24">
        <f t="shared" si="7"/>
        <v>164675</v>
      </c>
      <c r="AW12" s="24">
        <f t="shared" si="8"/>
        <v>160367</v>
      </c>
    </row>
    <row r="13" spans="1:49" ht="13" x14ac:dyDescent="0.15">
      <c r="A13" s="6" t="s">
        <v>25</v>
      </c>
      <c r="B13" s="6"/>
      <c r="C13" s="23"/>
      <c r="D13" s="23"/>
      <c r="E13" s="23"/>
      <c r="F13" s="23"/>
      <c r="G13" s="23"/>
      <c r="H13" s="23"/>
      <c r="I13" s="23"/>
      <c r="J13" s="23"/>
      <c r="K13" s="23"/>
      <c r="L13" s="23"/>
      <c r="M13" s="23"/>
      <c r="N13" s="23"/>
      <c r="O13" s="23">
        <v>34095</v>
      </c>
      <c r="P13" s="23">
        <v>37016</v>
      </c>
      <c r="Q13" s="23">
        <v>42963</v>
      </c>
      <c r="R13" s="23">
        <v>52443</v>
      </c>
      <c r="S13" s="23">
        <v>65528</v>
      </c>
      <c r="T13" s="23">
        <v>125085</v>
      </c>
      <c r="U13" s="23">
        <v>148285</v>
      </c>
      <c r="V13" s="23">
        <v>177567</v>
      </c>
      <c r="W13" s="23">
        <v>306098</v>
      </c>
      <c r="X13" s="23">
        <v>875456</v>
      </c>
      <c r="Y13" s="23">
        <v>1633764</v>
      </c>
      <c r="Z13" s="23">
        <v>1756225</v>
      </c>
      <c r="AA13" s="23">
        <v>3511068</v>
      </c>
      <c r="AB13" s="23">
        <v>2724296</v>
      </c>
      <c r="AC13" s="23">
        <v>1815662</v>
      </c>
      <c r="AD13" s="23">
        <v>1961621</v>
      </c>
      <c r="AE13" s="23">
        <v>1730793</v>
      </c>
      <c r="AF13" s="23">
        <v>1785885</v>
      </c>
      <c r="AG13" s="23">
        <v>1762752</v>
      </c>
      <c r="AH13" s="23">
        <v>1833426</v>
      </c>
      <c r="AI13" s="23">
        <v>2163751</v>
      </c>
      <c r="AJ13" s="23">
        <v>2390884</v>
      </c>
      <c r="AK13" s="23">
        <v>2423584</v>
      </c>
      <c r="AL13" s="6"/>
      <c r="AM13" s="24"/>
      <c r="AN13" s="24"/>
      <c r="AO13" s="24"/>
      <c r="AP13" s="24">
        <f t="shared" ref="AP13:AQ13" si="10">SUMIFS($C13:$V13,$C$7:$V$7,AP$7)</f>
        <v>166517</v>
      </c>
      <c r="AQ13" s="24">
        <f t="shared" si="10"/>
        <v>516465</v>
      </c>
      <c r="AR13" s="24">
        <f t="shared" si="4"/>
        <v>4571543</v>
      </c>
      <c r="AS13" s="24">
        <f t="shared" si="5"/>
        <v>10012647</v>
      </c>
      <c r="AT13" s="24">
        <f t="shared" si="6"/>
        <v>7112856</v>
      </c>
      <c r="AU13" s="6"/>
      <c r="AV13" s="24">
        <f t="shared" si="7"/>
        <v>7241051</v>
      </c>
      <c r="AW13" s="24">
        <f t="shared" si="8"/>
        <v>8811645</v>
      </c>
    </row>
    <row r="14" spans="1:49" ht="13" x14ac:dyDescent="0.15">
      <c r="A14" s="13" t="s">
        <v>26</v>
      </c>
      <c r="B14" s="6"/>
      <c r="C14" s="25">
        <f t="shared" ref="C14:AK14" si="11">SUM(C9:C13)</f>
        <v>250557</v>
      </c>
      <c r="D14" s="25">
        <f t="shared" si="11"/>
        <v>310013</v>
      </c>
      <c r="E14" s="25">
        <f t="shared" si="11"/>
        <v>332188</v>
      </c>
      <c r="F14" s="25">
        <f t="shared" si="11"/>
        <v>374360</v>
      </c>
      <c r="G14" s="25">
        <f t="shared" si="11"/>
        <v>379269</v>
      </c>
      <c r="H14" s="25">
        <f t="shared" si="11"/>
        <v>438533</v>
      </c>
      <c r="I14" s="25">
        <f t="shared" si="11"/>
        <v>439002</v>
      </c>
      <c r="J14" s="25">
        <f t="shared" si="11"/>
        <v>451917</v>
      </c>
      <c r="K14" s="25">
        <f t="shared" si="11"/>
        <v>461554</v>
      </c>
      <c r="L14" s="25">
        <f t="shared" si="11"/>
        <v>551505</v>
      </c>
      <c r="M14" s="25">
        <f t="shared" si="11"/>
        <v>585159</v>
      </c>
      <c r="N14" s="25">
        <f t="shared" si="11"/>
        <v>616035</v>
      </c>
      <c r="O14" s="25">
        <f t="shared" si="11"/>
        <v>668603</v>
      </c>
      <c r="P14" s="25">
        <f t="shared" si="11"/>
        <v>814938</v>
      </c>
      <c r="Q14" s="25">
        <f t="shared" si="11"/>
        <v>882108</v>
      </c>
      <c r="R14" s="25">
        <f t="shared" si="11"/>
        <v>932528</v>
      </c>
      <c r="S14" s="25">
        <f t="shared" si="11"/>
        <v>959359</v>
      </c>
      <c r="T14" s="25">
        <f t="shared" si="11"/>
        <v>1174238</v>
      </c>
      <c r="U14" s="25">
        <f t="shared" si="11"/>
        <v>1266474</v>
      </c>
      <c r="V14" s="25">
        <f t="shared" si="11"/>
        <v>1313429</v>
      </c>
      <c r="W14" s="25">
        <f t="shared" si="11"/>
        <v>1381109</v>
      </c>
      <c r="X14" s="25">
        <f t="shared" si="11"/>
        <v>1923625</v>
      </c>
      <c r="Y14" s="25">
        <f t="shared" si="11"/>
        <v>3033874</v>
      </c>
      <c r="Z14" s="25">
        <f t="shared" si="11"/>
        <v>3158970</v>
      </c>
      <c r="AA14" s="25">
        <f t="shared" si="11"/>
        <v>5057270</v>
      </c>
      <c r="AB14" s="25">
        <f t="shared" si="11"/>
        <v>4680672</v>
      </c>
      <c r="AC14" s="25">
        <f t="shared" si="11"/>
        <v>3844727</v>
      </c>
      <c r="AD14" s="25">
        <f t="shared" si="11"/>
        <v>4078534</v>
      </c>
      <c r="AE14" s="25">
        <f t="shared" si="11"/>
        <v>3960645</v>
      </c>
      <c r="AF14" s="25">
        <f t="shared" si="11"/>
        <v>4404499</v>
      </c>
      <c r="AG14" s="25">
        <f t="shared" si="11"/>
        <v>4515541</v>
      </c>
      <c r="AH14" s="25">
        <f t="shared" si="11"/>
        <v>4650902</v>
      </c>
      <c r="AI14" s="25">
        <f t="shared" si="11"/>
        <v>4990131</v>
      </c>
      <c r="AJ14" s="25">
        <f t="shared" si="11"/>
        <v>5534957</v>
      </c>
      <c r="AK14" s="25">
        <f t="shared" si="11"/>
        <v>5617493</v>
      </c>
      <c r="AL14" s="13"/>
      <c r="AM14" s="25">
        <f t="shared" ref="AM14:AQ14" si="12">SUMIFS($C14:$V14,$C$7:$V$7,AM$7)</f>
        <v>1267118</v>
      </c>
      <c r="AN14" s="25">
        <f t="shared" si="12"/>
        <v>1708721</v>
      </c>
      <c r="AO14" s="25">
        <f t="shared" si="12"/>
        <v>2214253</v>
      </c>
      <c r="AP14" s="25">
        <f t="shared" si="12"/>
        <v>3298177</v>
      </c>
      <c r="AQ14" s="25">
        <f t="shared" si="12"/>
        <v>4713500</v>
      </c>
      <c r="AR14" s="25">
        <f t="shared" si="4"/>
        <v>9497578</v>
      </c>
      <c r="AS14" s="25">
        <f t="shared" si="5"/>
        <v>17661203</v>
      </c>
      <c r="AT14" s="25">
        <f t="shared" si="6"/>
        <v>17531587</v>
      </c>
      <c r="AU14" s="13"/>
      <c r="AV14" s="25">
        <f t="shared" si="7"/>
        <v>16959219</v>
      </c>
      <c r="AW14" s="25">
        <f t="shared" si="8"/>
        <v>20793483</v>
      </c>
    </row>
    <row r="15" spans="1:49" ht="13" x14ac:dyDescent="0.15">
      <c r="A15" s="6"/>
      <c r="B15" s="6"/>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row>
    <row r="16" spans="1:49" ht="13" x14ac:dyDescent="0.15">
      <c r="A16" s="13" t="s">
        <v>27</v>
      </c>
      <c r="B16" s="6"/>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row>
    <row r="17" spans="1:49" ht="13" x14ac:dyDescent="0.15">
      <c r="A17" s="6" t="s">
        <v>28</v>
      </c>
      <c r="B17" s="6"/>
      <c r="C17" s="18">
        <v>132107</v>
      </c>
      <c r="D17" s="18">
        <v>165823</v>
      </c>
      <c r="E17" s="18">
        <v>182007</v>
      </c>
      <c r="F17" s="18">
        <v>192730</v>
      </c>
      <c r="G17" s="18">
        <v>194276</v>
      </c>
      <c r="H17" s="18">
        <v>234857</v>
      </c>
      <c r="I17" s="18">
        <v>254061</v>
      </c>
      <c r="J17" s="18">
        <v>260006</v>
      </c>
      <c r="K17" s="18">
        <v>257778</v>
      </c>
      <c r="L17" s="18">
        <v>311092</v>
      </c>
      <c r="M17" s="18">
        <v>328043</v>
      </c>
      <c r="N17" s="18">
        <v>333377</v>
      </c>
      <c r="O17" s="18">
        <v>327911</v>
      </c>
      <c r="P17" s="18">
        <v>395349</v>
      </c>
      <c r="Q17" s="18">
        <v>414456</v>
      </c>
      <c r="R17" s="18">
        <v>420846</v>
      </c>
      <c r="S17" s="18">
        <v>409210</v>
      </c>
      <c r="T17" s="18">
        <v>490490</v>
      </c>
      <c r="U17" s="18">
        <v>519453</v>
      </c>
      <c r="V17" s="18">
        <v>519381</v>
      </c>
      <c r="W17" s="18">
        <v>466466</v>
      </c>
      <c r="X17" s="18">
        <v>389136</v>
      </c>
      <c r="Y17" s="18">
        <v>524056</v>
      </c>
      <c r="Z17" s="18">
        <v>536986</v>
      </c>
      <c r="AA17" s="18">
        <v>524281</v>
      </c>
      <c r="AB17" s="18">
        <v>682348</v>
      </c>
      <c r="AC17" s="18">
        <v>751794</v>
      </c>
      <c r="AD17" s="18">
        <v>761079</v>
      </c>
      <c r="AE17" s="18">
        <v>716236</v>
      </c>
      <c r="AF17" s="18">
        <v>875762</v>
      </c>
      <c r="AG17" s="18">
        <v>901990</v>
      </c>
      <c r="AH17" s="18">
        <v>870040</v>
      </c>
      <c r="AI17" s="18">
        <v>820787</v>
      </c>
      <c r="AJ17" s="18">
        <v>950523</v>
      </c>
      <c r="AK17" s="18">
        <v>984658</v>
      </c>
      <c r="AL17" s="6"/>
      <c r="AM17" s="19">
        <f t="shared" ref="AM17:AQ17" si="13">SUMIFS($C17:$V17,$C$7:$V$7,AM$7)</f>
        <v>672667</v>
      </c>
      <c r="AN17" s="19">
        <f t="shared" si="13"/>
        <v>943200</v>
      </c>
      <c r="AO17" s="19">
        <f t="shared" si="13"/>
        <v>1230290</v>
      </c>
      <c r="AP17" s="19">
        <f t="shared" si="13"/>
        <v>1558562</v>
      </c>
      <c r="AQ17" s="19">
        <f t="shared" si="13"/>
        <v>1938534</v>
      </c>
      <c r="AR17" s="19">
        <f>SUMIFS($C17:$Z17,$C$7:$Z$7,AR$7)</f>
        <v>1916644</v>
      </c>
      <c r="AS17" s="19">
        <f>SUMIFS($C17:$AD17,$C$7:$AD$7,AS$7)</f>
        <v>2719502</v>
      </c>
      <c r="AT17" s="19">
        <f>SUMIFS($C17:$AH17,$C$7:$AH$7,AT$7)</f>
        <v>3364028</v>
      </c>
      <c r="AU17" s="6"/>
      <c r="AV17" s="19">
        <f>SUMIFS($C17:$AJ17,$C$5:$AJ$5,"&lt;="&amp;AV$5,$C$5:$AJ$5,"&gt;"&amp;EOMONTH(AV$5,-12))</f>
        <v>3255067</v>
      </c>
      <c r="AW17" s="19">
        <f>SUMIFS($C17:$AK17,$C$5:$AK$5,"&lt;="&amp;AW$5,$C$5:$AK$5,"&gt;"&amp;EOMONTH(AW$5,-12))</f>
        <v>3626008</v>
      </c>
    </row>
    <row r="18" spans="1:49" ht="13" x14ac:dyDescent="0.15">
      <c r="A18" s="20" t="s">
        <v>29</v>
      </c>
      <c r="B18" s="20"/>
      <c r="C18" s="21">
        <v>36211</v>
      </c>
      <c r="D18" s="21">
        <v>40921</v>
      </c>
      <c r="E18" s="21">
        <v>41410</v>
      </c>
      <c r="F18" s="21">
        <v>46896</v>
      </c>
      <c r="G18" s="21">
        <v>36610</v>
      </c>
      <c r="H18" s="21">
        <v>28672</v>
      </c>
      <c r="I18" s="21">
        <v>4528</v>
      </c>
      <c r="J18" s="21">
        <v>-49</v>
      </c>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0"/>
      <c r="AM18" s="22">
        <f t="shared" ref="AM18:AN18" si="14">SUMIFS($C18:$U18,$C$7:$U$7,AM$7)</f>
        <v>165438</v>
      </c>
      <c r="AN18" s="22">
        <f t="shared" si="14"/>
        <v>69761</v>
      </c>
      <c r="AO18" s="22"/>
      <c r="AP18" s="22"/>
      <c r="AQ18" s="22"/>
      <c r="AR18" s="22"/>
      <c r="AS18" s="22"/>
      <c r="AT18" s="22"/>
      <c r="AU18" s="22"/>
      <c r="AV18" s="22"/>
      <c r="AW18" s="22"/>
    </row>
    <row r="19" spans="1:49" ht="13" x14ac:dyDescent="0.15">
      <c r="A19" s="6" t="s">
        <v>30</v>
      </c>
      <c r="B19" s="6"/>
      <c r="C19" s="23">
        <v>3155</v>
      </c>
      <c r="D19" s="23">
        <v>5072</v>
      </c>
      <c r="E19" s="23">
        <v>5593</v>
      </c>
      <c r="F19" s="23">
        <v>8650</v>
      </c>
      <c r="G19" s="23">
        <v>9033</v>
      </c>
      <c r="H19" s="23">
        <v>10144</v>
      </c>
      <c r="I19" s="23">
        <v>12524</v>
      </c>
      <c r="J19" s="23">
        <v>11431</v>
      </c>
      <c r="K19" s="23">
        <v>15876</v>
      </c>
      <c r="L19" s="23">
        <v>17116</v>
      </c>
      <c r="M19" s="23">
        <v>18169</v>
      </c>
      <c r="N19" s="23">
        <v>24559</v>
      </c>
      <c r="O19" s="23">
        <v>30368</v>
      </c>
      <c r="P19" s="23">
        <v>39784</v>
      </c>
      <c r="Q19" s="23">
        <v>47078</v>
      </c>
      <c r="R19" s="23">
        <v>52654</v>
      </c>
      <c r="S19" s="23">
        <v>61174</v>
      </c>
      <c r="T19" s="23">
        <v>61113</v>
      </c>
      <c r="U19" s="23">
        <v>64561</v>
      </c>
      <c r="V19" s="23">
        <v>51472</v>
      </c>
      <c r="W19" s="23">
        <v>41908</v>
      </c>
      <c r="X19" s="23">
        <v>51365</v>
      </c>
      <c r="Y19" s="23">
        <v>68528</v>
      </c>
      <c r="Z19" s="23">
        <v>66848</v>
      </c>
      <c r="AA19" s="23">
        <v>88572</v>
      </c>
      <c r="AB19" s="23">
        <v>120810</v>
      </c>
      <c r="AC19" s="23">
        <v>128177</v>
      </c>
      <c r="AD19" s="23">
        <v>145497</v>
      </c>
      <c r="AE19" s="23">
        <v>182857</v>
      </c>
      <c r="AF19" s="23">
        <v>213271</v>
      </c>
      <c r="AG19" s="23">
        <v>225903</v>
      </c>
      <c r="AH19" s="23">
        <v>239714</v>
      </c>
      <c r="AI19" s="23">
        <v>264092</v>
      </c>
      <c r="AJ19" s="23">
        <v>279223</v>
      </c>
      <c r="AK19" s="23">
        <v>259262</v>
      </c>
      <c r="AL19" s="6"/>
      <c r="AM19" s="24">
        <f>SUMIFS($C19:$V19,$C$7:$V$7,AM$7)</f>
        <v>22470</v>
      </c>
      <c r="AN19" s="24">
        <f t="shared" ref="AN19:AP19" si="15">SUMIFS($C19:$U19,$C$7:$U$7,AN$7)</f>
        <v>43132</v>
      </c>
      <c r="AO19" s="24">
        <f t="shared" si="15"/>
        <v>75720</v>
      </c>
      <c r="AP19" s="24">
        <f t="shared" si="15"/>
        <v>169884</v>
      </c>
      <c r="AQ19" s="24">
        <f t="shared" ref="AQ19:AQ24" si="16">SUMIFS($C19:$V19,$C$7:$V$7,AQ$7)</f>
        <v>238320</v>
      </c>
      <c r="AR19" s="24">
        <f t="shared" ref="AR19:AR24" si="17">SUMIFS($C19:$Z19,$C$7:$Z$7,AR$7)</f>
        <v>228649</v>
      </c>
      <c r="AS19" s="24">
        <f t="shared" ref="AS19:AS21" si="18">SUMIFS($C19:$AD19,$C$7:$AD$7,AS$7)</f>
        <v>483056</v>
      </c>
      <c r="AT19" s="24">
        <f t="shared" ref="AT19:AT24" si="19">SUMIFS($C19:$AH19,$C$7:$AH$7,AT$7)</f>
        <v>861745</v>
      </c>
      <c r="AU19" s="6"/>
      <c r="AV19" s="24">
        <f t="shared" ref="AV19:AV24" si="20">SUMIFS($C19:$AJ19,$C$5:$AJ$5,"&lt;="&amp;AV$5,$C$5:$AJ$5,"&gt;"&amp;EOMONTH(AV$5,-12))</f>
        <v>767528</v>
      </c>
      <c r="AW19" s="24">
        <f t="shared" ref="AW19:AW24" si="21">SUMIFS($C19:$AK19,$C$5:$AK$5,"&lt;="&amp;AW$5,$C$5:$AK$5,"&gt;"&amp;EOMONTH(AW$5,-12))</f>
        <v>1042291</v>
      </c>
    </row>
    <row r="20" spans="1:49" ht="13" x14ac:dyDescent="0.15">
      <c r="A20" s="6" t="s">
        <v>31</v>
      </c>
      <c r="B20" s="6"/>
      <c r="C20" s="23">
        <v>4197</v>
      </c>
      <c r="D20" s="23">
        <v>6713</v>
      </c>
      <c r="E20" s="23">
        <v>5726</v>
      </c>
      <c r="F20" s="23">
        <v>14238</v>
      </c>
      <c r="G20" s="23">
        <v>26740</v>
      </c>
      <c r="H20" s="23">
        <v>14015</v>
      </c>
      <c r="I20" s="23">
        <v>15689</v>
      </c>
      <c r="J20" s="23">
        <v>12118</v>
      </c>
      <c r="K20" s="23">
        <v>12662</v>
      </c>
      <c r="L20" s="23">
        <v>14173</v>
      </c>
      <c r="M20" s="23">
        <v>18775</v>
      </c>
      <c r="N20" s="23">
        <v>16783</v>
      </c>
      <c r="O20" s="23">
        <v>19702</v>
      </c>
      <c r="P20" s="23">
        <v>25536</v>
      </c>
      <c r="Q20" s="23">
        <v>23229</v>
      </c>
      <c r="R20" s="23">
        <v>25647</v>
      </c>
      <c r="S20" s="23">
        <v>27525</v>
      </c>
      <c r="T20" s="23">
        <v>33852</v>
      </c>
      <c r="U20" s="23">
        <v>36256</v>
      </c>
      <c r="V20" s="23">
        <v>41089</v>
      </c>
      <c r="W20" s="23">
        <v>34808</v>
      </c>
      <c r="X20" s="23">
        <v>28320</v>
      </c>
      <c r="Y20" s="23">
        <v>45220</v>
      </c>
      <c r="Z20" s="23">
        <v>35994</v>
      </c>
      <c r="AA20" s="23">
        <v>40482</v>
      </c>
      <c r="AB20" s="23">
        <v>61403</v>
      </c>
      <c r="AC20" s="23">
        <v>51150</v>
      </c>
      <c r="AD20" s="23">
        <v>68150</v>
      </c>
      <c r="AE20" s="23">
        <v>63664</v>
      </c>
      <c r="AF20" s="23">
        <v>83494</v>
      </c>
      <c r="AG20" s="23">
        <v>76002</v>
      </c>
      <c r="AH20" s="23">
        <v>63835</v>
      </c>
      <c r="AI20" s="23">
        <v>58785</v>
      </c>
      <c r="AJ20" s="23">
        <v>74085</v>
      </c>
      <c r="AK20" s="23">
        <v>78338</v>
      </c>
      <c r="AL20" s="6"/>
      <c r="AM20" s="24">
        <f t="shared" ref="AM20:AP20" si="22">SUMIFS($C20:$U20,$C$7:$U$7,AM$7)</f>
        <v>30874</v>
      </c>
      <c r="AN20" s="24">
        <f t="shared" si="22"/>
        <v>68562</v>
      </c>
      <c r="AO20" s="24">
        <f t="shared" si="22"/>
        <v>62393</v>
      </c>
      <c r="AP20" s="24">
        <f t="shared" si="22"/>
        <v>94114</v>
      </c>
      <c r="AQ20" s="24">
        <f t="shared" si="16"/>
        <v>138722</v>
      </c>
      <c r="AR20" s="24">
        <f t="shared" si="17"/>
        <v>144342</v>
      </c>
      <c r="AS20" s="24">
        <f t="shared" si="18"/>
        <v>221185</v>
      </c>
      <c r="AT20" s="24">
        <f t="shared" si="19"/>
        <v>286995</v>
      </c>
      <c r="AU20" s="6"/>
      <c r="AV20" s="24">
        <f t="shared" si="20"/>
        <v>291310</v>
      </c>
      <c r="AW20" s="24">
        <f t="shared" si="21"/>
        <v>275043</v>
      </c>
    </row>
    <row r="21" spans="1:49" ht="13" x14ac:dyDescent="0.15">
      <c r="A21" s="6" t="s">
        <v>32</v>
      </c>
      <c r="B21" s="6"/>
      <c r="C21" s="23"/>
      <c r="D21" s="23"/>
      <c r="E21" s="23"/>
      <c r="F21" s="23"/>
      <c r="G21" s="23"/>
      <c r="H21" s="23"/>
      <c r="I21" s="23"/>
      <c r="J21" s="23"/>
      <c r="K21" s="23"/>
      <c r="L21" s="23"/>
      <c r="M21" s="23"/>
      <c r="N21" s="23"/>
      <c r="O21" s="23">
        <v>33872</v>
      </c>
      <c r="P21" s="23">
        <v>36596</v>
      </c>
      <c r="Q21" s="23">
        <v>42408</v>
      </c>
      <c r="R21" s="23">
        <v>51951</v>
      </c>
      <c r="S21" s="23">
        <v>64696</v>
      </c>
      <c r="T21" s="23">
        <v>122938</v>
      </c>
      <c r="U21" s="23">
        <v>146167</v>
      </c>
      <c r="V21" s="23">
        <v>174438</v>
      </c>
      <c r="W21" s="23">
        <v>299426</v>
      </c>
      <c r="X21" s="23">
        <v>858041</v>
      </c>
      <c r="Y21" s="23">
        <v>1601615</v>
      </c>
      <c r="Z21" s="23">
        <v>1715452</v>
      </c>
      <c r="AA21" s="23">
        <v>3436135</v>
      </c>
      <c r="AB21" s="23">
        <v>2669641</v>
      </c>
      <c r="AC21" s="23">
        <v>1774040</v>
      </c>
      <c r="AD21" s="23">
        <v>1915176</v>
      </c>
      <c r="AE21" s="23">
        <v>1687459</v>
      </c>
      <c r="AF21" s="23">
        <v>1744425</v>
      </c>
      <c r="AG21" s="23">
        <v>1726051</v>
      </c>
      <c r="AH21" s="23">
        <v>1798798</v>
      </c>
      <c r="AI21" s="23">
        <v>2113375</v>
      </c>
      <c r="AJ21" s="23">
        <v>2346633</v>
      </c>
      <c r="AK21" s="23">
        <v>2378906</v>
      </c>
      <c r="AL21" s="6"/>
      <c r="AM21" s="24"/>
      <c r="AN21" s="24"/>
      <c r="AO21" s="24"/>
      <c r="AP21" s="24">
        <f>SUMIFS($C21:$U21,$C$7:$U$7,AP$7)</f>
        <v>164827</v>
      </c>
      <c r="AQ21" s="24">
        <f t="shared" si="16"/>
        <v>508239</v>
      </c>
      <c r="AR21" s="24">
        <f t="shared" si="17"/>
        <v>4474534</v>
      </c>
      <c r="AS21" s="24">
        <f t="shared" si="18"/>
        <v>9794992</v>
      </c>
      <c r="AT21" s="24">
        <f t="shared" si="19"/>
        <v>6956733</v>
      </c>
      <c r="AU21" s="6"/>
      <c r="AV21" s="24">
        <f t="shared" si="20"/>
        <v>7073111</v>
      </c>
      <c r="AW21" s="24">
        <f t="shared" si="21"/>
        <v>8637712</v>
      </c>
    </row>
    <row r="22" spans="1:49" ht="13" x14ac:dyDescent="0.15">
      <c r="A22" s="6" t="s">
        <v>33</v>
      </c>
      <c r="B22" s="6"/>
      <c r="C22" s="23">
        <v>602</v>
      </c>
      <c r="D22" s="23">
        <v>1142</v>
      </c>
      <c r="E22" s="23">
        <v>1142</v>
      </c>
      <c r="F22" s="23">
        <v>2753</v>
      </c>
      <c r="G22" s="23">
        <v>2370</v>
      </c>
      <c r="H22" s="23">
        <v>1886</v>
      </c>
      <c r="I22" s="23">
        <v>1886</v>
      </c>
      <c r="J22" s="23">
        <v>1886</v>
      </c>
      <c r="K22" s="23">
        <v>1807</v>
      </c>
      <c r="L22" s="23">
        <v>1695</v>
      </c>
      <c r="M22" s="23">
        <v>1556</v>
      </c>
      <c r="N22" s="23">
        <v>1486</v>
      </c>
      <c r="O22" s="23">
        <v>1580</v>
      </c>
      <c r="P22" s="23">
        <v>1857</v>
      </c>
      <c r="Q22" s="23">
        <v>2277</v>
      </c>
      <c r="R22" s="23">
        <v>1376</v>
      </c>
      <c r="S22" s="23">
        <v>0</v>
      </c>
      <c r="T22" s="23">
        <v>0</v>
      </c>
      <c r="U22" s="23">
        <v>0</v>
      </c>
      <c r="V22" s="23">
        <v>0</v>
      </c>
      <c r="W22" s="23">
        <v>0</v>
      </c>
      <c r="X22" s="23">
        <v>0</v>
      </c>
      <c r="Y22" s="23">
        <v>0</v>
      </c>
      <c r="Z22" s="23">
        <v>0</v>
      </c>
      <c r="AA22" s="23">
        <v>4300</v>
      </c>
      <c r="AB22" s="23">
        <v>5405</v>
      </c>
      <c r="AC22" s="23">
        <v>6351</v>
      </c>
      <c r="AD22" s="23">
        <v>6590</v>
      </c>
      <c r="AE22" s="23">
        <v>15469</v>
      </c>
      <c r="AF22" s="23">
        <v>17899</v>
      </c>
      <c r="AG22" s="23">
        <v>18506</v>
      </c>
      <c r="AH22" s="23">
        <v>18320</v>
      </c>
      <c r="AI22" s="23">
        <v>18508</v>
      </c>
      <c r="AJ22" s="23">
        <v>18392</v>
      </c>
      <c r="AK22" s="23">
        <v>17880</v>
      </c>
      <c r="AL22" s="6"/>
      <c r="AM22" s="24">
        <f t="shared" ref="AM22:AP22" si="23">SUMIFS($C22:$U22,$C$7:$U$7,AM$7)</f>
        <v>5639</v>
      </c>
      <c r="AN22" s="24">
        <f t="shared" si="23"/>
        <v>8028</v>
      </c>
      <c r="AO22" s="24">
        <f t="shared" si="23"/>
        <v>6544</v>
      </c>
      <c r="AP22" s="24">
        <f t="shared" si="23"/>
        <v>7090</v>
      </c>
      <c r="AQ22" s="24">
        <f t="shared" si="16"/>
        <v>0</v>
      </c>
      <c r="AR22" s="24">
        <f t="shared" si="17"/>
        <v>0</v>
      </c>
      <c r="AS22" s="23">
        <v>22645</v>
      </c>
      <c r="AT22" s="24">
        <f t="shared" si="19"/>
        <v>70194</v>
      </c>
      <c r="AU22" s="6"/>
      <c r="AV22" s="24">
        <f t="shared" si="20"/>
        <v>58464</v>
      </c>
      <c r="AW22" s="24">
        <f t="shared" si="21"/>
        <v>73100</v>
      </c>
    </row>
    <row r="23" spans="1:49" ht="13" x14ac:dyDescent="0.15">
      <c r="A23" s="13" t="s">
        <v>34</v>
      </c>
      <c r="B23" s="6"/>
      <c r="C23" s="25">
        <f t="shared" ref="C23:AK23" si="24">SUM(C17:C22)</f>
        <v>176272</v>
      </c>
      <c r="D23" s="25">
        <f t="shared" si="24"/>
        <v>219671</v>
      </c>
      <c r="E23" s="25">
        <f t="shared" si="24"/>
        <v>235878</v>
      </c>
      <c r="F23" s="25">
        <f t="shared" si="24"/>
        <v>265267</v>
      </c>
      <c r="G23" s="25">
        <f t="shared" si="24"/>
        <v>269029</v>
      </c>
      <c r="H23" s="25">
        <f t="shared" si="24"/>
        <v>289574</v>
      </c>
      <c r="I23" s="25">
        <f t="shared" si="24"/>
        <v>288688</v>
      </c>
      <c r="J23" s="25">
        <f t="shared" si="24"/>
        <v>285392</v>
      </c>
      <c r="K23" s="25">
        <f t="shared" si="24"/>
        <v>288123</v>
      </c>
      <c r="L23" s="25">
        <f t="shared" si="24"/>
        <v>344076</v>
      </c>
      <c r="M23" s="25">
        <f t="shared" si="24"/>
        <v>366543</v>
      </c>
      <c r="N23" s="25">
        <f t="shared" si="24"/>
        <v>376205</v>
      </c>
      <c r="O23" s="25">
        <f t="shared" si="24"/>
        <v>413433</v>
      </c>
      <c r="P23" s="25">
        <f t="shared" si="24"/>
        <v>499122</v>
      </c>
      <c r="Q23" s="25">
        <f t="shared" si="24"/>
        <v>529448</v>
      </c>
      <c r="R23" s="25">
        <f t="shared" si="24"/>
        <v>552474</v>
      </c>
      <c r="S23" s="25">
        <f t="shared" si="24"/>
        <v>562605</v>
      </c>
      <c r="T23" s="25">
        <f t="shared" si="24"/>
        <v>708393</v>
      </c>
      <c r="U23" s="25">
        <f t="shared" si="24"/>
        <v>766437</v>
      </c>
      <c r="V23" s="25">
        <f t="shared" si="24"/>
        <v>786380</v>
      </c>
      <c r="W23" s="25">
        <f t="shared" si="24"/>
        <v>842608</v>
      </c>
      <c r="X23" s="25">
        <f t="shared" si="24"/>
        <v>1326862</v>
      </c>
      <c r="Y23" s="25">
        <f t="shared" si="24"/>
        <v>2239419</v>
      </c>
      <c r="Z23" s="25">
        <f t="shared" si="24"/>
        <v>2355280</v>
      </c>
      <c r="AA23" s="25">
        <f t="shared" si="24"/>
        <v>4093770</v>
      </c>
      <c r="AB23" s="25">
        <f t="shared" si="24"/>
        <v>3539607</v>
      </c>
      <c r="AC23" s="25">
        <f t="shared" si="24"/>
        <v>2711512</v>
      </c>
      <c r="AD23" s="25">
        <f t="shared" si="24"/>
        <v>2896492</v>
      </c>
      <c r="AE23" s="25">
        <f t="shared" si="24"/>
        <v>2665685</v>
      </c>
      <c r="AF23" s="25">
        <f t="shared" si="24"/>
        <v>2934851</v>
      </c>
      <c r="AG23" s="25">
        <f t="shared" si="24"/>
        <v>2948452</v>
      </c>
      <c r="AH23" s="25">
        <f t="shared" si="24"/>
        <v>2990707</v>
      </c>
      <c r="AI23" s="25">
        <f t="shared" si="24"/>
        <v>3275547</v>
      </c>
      <c r="AJ23" s="25">
        <f t="shared" si="24"/>
        <v>3668856</v>
      </c>
      <c r="AK23" s="25">
        <f t="shared" si="24"/>
        <v>3719044</v>
      </c>
      <c r="AL23" s="13"/>
      <c r="AM23" s="25">
        <f t="shared" ref="AM23:AP23" si="25">SUMIFS($C23:$U23,$C$7:$U$7,AM$7)</f>
        <v>897088</v>
      </c>
      <c r="AN23" s="25">
        <f t="shared" si="25"/>
        <v>1132683</v>
      </c>
      <c r="AO23" s="25">
        <f t="shared" si="25"/>
        <v>1374947</v>
      </c>
      <c r="AP23" s="25">
        <f t="shared" si="25"/>
        <v>1994477</v>
      </c>
      <c r="AQ23" s="25">
        <f t="shared" si="16"/>
        <v>2823815</v>
      </c>
      <c r="AR23" s="25">
        <f t="shared" si="17"/>
        <v>6764169</v>
      </c>
      <c r="AS23" s="26">
        <f>SUM(AS17:AS22)</f>
        <v>13241380</v>
      </c>
      <c r="AT23" s="25">
        <f t="shared" si="19"/>
        <v>11539695</v>
      </c>
      <c r="AU23" s="13"/>
      <c r="AV23" s="26">
        <f t="shared" si="20"/>
        <v>11445480</v>
      </c>
      <c r="AW23" s="25">
        <f t="shared" si="21"/>
        <v>13654154</v>
      </c>
    </row>
    <row r="24" spans="1:49" ht="13" x14ac:dyDescent="0.15">
      <c r="A24" s="13" t="s">
        <v>35</v>
      </c>
      <c r="B24" s="6"/>
      <c r="C24" s="25">
        <f t="shared" ref="C24:AK24" si="26">C14-C23</f>
        <v>74285</v>
      </c>
      <c r="D24" s="25">
        <f t="shared" si="26"/>
        <v>90342</v>
      </c>
      <c r="E24" s="25">
        <f t="shared" si="26"/>
        <v>96310</v>
      </c>
      <c r="F24" s="25">
        <f t="shared" si="26"/>
        <v>109093</v>
      </c>
      <c r="G24" s="25">
        <f t="shared" si="26"/>
        <v>110240</v>
      </c>
      <c r="H24" s="25">
        <f t="shared" si="26"/>
        <v>148959</v>
      </c>
      <c r="I24" s="25">
        <f t="shared" si="26"/>
        <v>150314</v>
      </c>
      <c r="J24" s="25">
        <f t="shared" si="26"/>
        <v>166525</v>
      </c>
      <c r="K24" s="25">
        <f t="shared" si="26"/>
        <v>173431</v>
      </c>
      <c r="L24" s="25">
        <f t="shared" si="26"/>
        <v>207429</v>
      </c>
      <c r="M24" s="25">
        <f t="shared" si="26"/>
        <v>218616</v>
      </c>
      <c r="N24" s="25">
        <f t="shared" si="26"/>
        <v>239830</v>
      </c>
      <c r="O24" s="25">
        <f t="shared" si="26"/>
        <v>255170</v>
      </c>
      <c r="P24" s="25">
        <f t="shared" si="26"/>
        <v>315816</v>
      </c>
      <c r="Q24" s="25">
        <f t="shared" si="26"/>
        <v>352660</v>
      </c>
      <c r="R24" s="25">
        <f t="shared" si="26"/>
        <v>380054</v>
      </c>
      <c r="S24" s="25">
        <f t="shared" si="26"/>
        <v>396754</v>
      </c>
      <c r="T24" s="25">
        <f t="shared" si="26"/>
        <v>465845</v>
      </c>
      <c r="U24" s="25">
        <f t="shared" si="26"/>
        <v>500037</v>
      </c>
      <c r="V24" s="25">
        <f t="shared" si="26"/>
        <v>527049</v>
      </c>
      <c r="W24" s="25">
        <f t="shared" si="26"/>
        <v>538501</v>
      </c>
      <c r="X24" s="25">
        <f t="shared" si="26"/>
        <v>596763</v>
      </c>
      <c r="Y24" s="25">
        <f t="shared" si="26"/>
        <v>794455</v>
      </c>
      <c r="Z24" s="25">
        <f t="shared" si="26"/>
        <v>803690</v>
      </c>
      <c r="AA24" s="25">
        <f t="shared" si="26"/>
        <v>963500</v>
      </c>
      <c r="AB24" s="25">
        <f t="shared" si="26"/>
        <v>1141065</v>
      </c>
      <c r="AC24" s="25">
        <f t="shared" si="26"/>
        <v>1133215</v>
      </c>
      <c r="AD24" s="25">
        <f t="shared" si="26"/>
        <v>1182042</v>
      </c>
      <c r="AE24" s="25">
        <f t="shared" si="26"/>
        <v>1294960</v>
      </c>
      <c r="AF24" s="25">
        <f t="shared" si="26"/>
        <v>1469648</v>
      </c>
      <c r="AG24" s="25">
        <f t="shared" si="26"/>
        <v>1567089</v>
      </c>
      <c r="AH24" s="25">
        <f t="shared" si="26"/>
        <v>1660195</v>
      </c>
      <c r="AI24" s="25">
        <f t="shared" si="26"/>
        <v>1714584</v>
      </c>
      <c r="AJ24" s="25">
        <f t="shared" si="26"/>
        <v>1866101</v>
      </c>
      <c r="AK24" s="25">
        <f t="shared" si="26"/>
        <v>1898449</v>
      </c>
      <c r="AL24" s="6"/>
      <c r="AM24" s="25">
        <f t="shared" ref="AM24:AP24" si="27">SUMIFS($C24:$U24,$C$7:$U$7,AM$7)</f>
        <v>370030</v>
      </c>
      <c r="AN24" s="25">
        <f t="shared" si="27"/>
        <v>576038</v>
      </c>
      <c r="AO24" s="25">
        <f t="shared" si="27"/>
        <v>839306</v>
      </c>
      <c r="AP24" s="25">
        <f t="shared" si="27"/>
        <v>1303700</v>
      </c>
      <c r="AQ24" s="25">
        <f t="shared" si="16"/>
        <v>1889685</v>
      </c>
      <c r="AR24" s="25">
        <f t="shared" si="17"/>
        <v>2733409</v>
      </c>
      <c r="AS24" s="26">
        <f>AS14-AS23</f>
        <v>4419823</v>
      </c>
      <c r="AT24" s="25">
        <f t="shared" si="19"/>
        <v>5991892</v>
      </c>
      <c r="AU24" s="6"/>
      <c r="AV24" s="26">
        <f t="shared" si="20"/>
        <v>5513739</v>
      </c>
      <c r="AW24" s="25">
        <f t="shared" si="21"/>
        <v>7139329</v>
      </c>
    </row>
    <row r="25" spans="1:49" ht="13" x14ac:dyDescent="0.15">
      <c r="A25" s="6"/>
      <c r="B25" s="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L25" s="6"/>
      <c r="AM25" s="6"/>
      <c r="AN25" s="6"/>
      <c r="AO25" s="6"/>
      <c r="AP25" s="27"/>
      <c r="AQ25" s="27"/>
      <c r="AR25" s="27"/>
      <c r="AS25" s="27"/>
      <c r="AT25" s="27"/>
      <c r="AU25" s="6"/>
      <c r="AV25" s="6"/>
      <c r="AW25" s="6"/>
    </row>
    <row r="26" spans="1:49" ht="13" x14ac:dyDescent="0.15">
      <c r="A26" s="13" t="s">
        <v>36</v>
      </c>
      <c r="B26" s="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28"/>
      <c r="AK26" s="28"/>
      <c r="AL26" s="6"/>
      <c r="AM26" s="6"/>
      <c r="AN26" s="6"/>
      <c r="AO26" s="6"/>
      <c r="AP26" s="6"/>
      <c r="AQ26" s="6"/>
      <c r="AR26" s="6"/>
      <c r="AS26" s="6"/>
      <c r="AT26" s="6"/>
      <c r="AU26" s="6"/>
      <c r="AV26" s="6"/>
      <c r="AW26" s="6"/>
    </row>
    <row r="27" spans="1:49" ht="13" x14ac:dyDescent="0.15">
      <c r="A27" s="6" t="s">
        <v>37</v>
      </c>
      <c r="B27" s="6"/>
      <c r="C27" s="18">
        <v>39545</v>
      </c>
      <c r="D27" s="18">
        <v>45887</v>
      </c>
      <c r="E27" s="18">
        <v>55020</v>
      </c>
      <c r="F27" s="18">
        <v>59186</v>
      </c>
      <c r="G27" s="18">
        <v>64592</v>
      </c>
      <c r="H27" s="18">
        <v>68638</v>
      </c>
      <c r="I27" s="18">
        <v>70418</v>
      </c>
      <c r="J27" s="18">
        <v>64889</v>
      </c>
      <c r="K27" s="18">
        <v>68582</v>
      </c>
      <c r="L27" s="18">
        <v>78126</v>
      </c>
      <c r="M27" s="18">
        <v>82547</v>
      </c>
      <c r="N27" s="18">
        <v>92633</v>
      </c>
      <c r="O27" s="18">
        <v>105095</v>
      </c>
      <c r="P27" s="18">
        <v>114800</v>
      </c>
      <c r="Q27" s="18">
        <v>135773</v>
      </c>
      <c r="R27" s="18">
        <v>141811</v>
      </c>
      <c r="S27" s="18">
        <v>155240</v>
      </c>
      <c r="T27" s="18">
        <v>175090</v>
      </c>
      <c r="U27" s="18">
        <v>169661</v>
      </c>
      <c r="V27" s="18">
        <v>174174</v>
      </c>
      <c r="W27" s="18">
        <v>195876</v>
      </c>
      <c r="X27" s="18">
        <v>207730</v>
      </c>
      <c r="Y27" s="18">
        <v>227550</v>
      </c>
      <c r="Z27" s="18">
        <v>254525</v>
      </c>
      <c r="AA27" s="18">
        <v>307711</v>
      </c>
      <c r="AB27" s="18">
        <v>324058</v>
      </c>
      <c r="AC27" s="18">
        <v>360729</v>
      </c>
      <c r="AD27" s="18">
        <v>391343</v>
      </c>
      <c r="AE27" s="18">
        <v>458224</v>
      </c>
      <c r="AF27" s="18">
        <v>524827</v>
      </c>
      <c r="AG27" s="18">
        <v>548037</v>
      </c>
      <c r="AH27" s="18">
        <v>604524</v>
      </c>
      <c r="AI27" s="18">
        <v>626937</v>
      </c>
      <c r="AJ27" s="18">
        <v>694672</v>
      </c>
      <c r="AK27" s="18">
        <v>713788</v>
      </c>
      <c r="AL27" s="6"/>
      <c r="AM27" s="19">
        <f>SUMIFS($C27:$V27,$C$7:$V$7,AM$7)</f>
        <v>199638</v>
      </c>
      <c r="AN27" s="19">
        <f t="shared" ref="AN27:AP27" si="28">SUMIFS($C27:$U27,$C$7:$U$7,AN$7)</f>
        <v>268537</v>
      </c>
      <c r="AO27" s="19">
        <f t="shared" si="28"/>
        <v>321888</v>
      </c>
      <c r="AP27" s="19">
        <f t="shared" si="28"/>
        <v>497479</v>
      </c>
      <c r="AQ27" s="19">
        <f t="shared" ref="AQ27:AQ30" si="29">SUMIFS($C27:$V27,$C$7:$V$7,AQ$7)</f>
        <v>674165</v>
      </c>
      <c r="AR27" s="19">
        <f t="shared" ref="AR27:AR30" si="30">SUMIFS($C27:$Z27,$C$7:$Z$7,AR$7)</f>
        <v>885681</v>
      </c>
      <c r="AS27" s="19">
        <f t="shared" ref="AS27:AS32" si="31">SUMIFS($C27:$AD27,$C$7:$AD$7,AS$7)</f>
        <v>1383841</v>
      </c>
      <c r="AT27" s="19">
        <f t="shared" ref="AT27:AT34" si="32">SUMIFS($C27:$AH27,$C$7:$AH$7,AT$7)</f>
        <v>2135612</v>
      </c>
      <c r="AU27" s="6"/>
      <c r="AV27" s="19">
        <f t="shared" ref="AV27:AV34" si="33">SUMIFS($C27:$AJ27,$C$5:$AJ$5,"&lt;="&amp;AV$5,$C$5:$AJ$5,"&gt;"&amp;EOMONTH(AV$5,-12))</f>
        <v>1922431</v>
      </c>
      <c r="AW27" s="19">
        <f t="shared" ref="AW27:AW34" si="34">SUMIFS($C27:$AK27,$C$5:$AK$5,"&lt;="&amp;AW$5,$C$5:$AK$5,"&gt;"&amp;EOMONTH(AW$5,-12))</f>
        <v>2639921</v>
      </c>
    </row>
    <row r="28" spans="1:49" ht="13" x14ac:dyDescent="0.15">
      <c r="A28" s="6" t="s">
        <v>38</v>
      </c>
      <c r="B28" s="6"/>
      <c r="C28" s="23">
        <v>36181</v>
      </c>
      <c r="D28" s="23">
        <v>31730</v>
      </c>
      <c r="E28" s="23">
        <v>39259</v>
      </c>
      <c r="F28" s="23">
        <v>38448</v>
      </c>
      <c r="G28" s="23">
        <v>38496</v>
      </c>
      <c r="H28" s="23">
        <v>39220</v>
      </c>
      <c r="I28" s="23">
        <v>46754</v>
      </c>
      <c r="J28" s="23">
        <v>49406</v>
      </c>
      <c r="K28" s="23">
        <v>49900</v>
      </c>
      <c r="L28" s="23">
        <v>59916</v>
      </c>
      <c r="M28" s="23">
        <v>66533</v>
      </c>
      <c r="N28" s="23">
        <v>76821</v>
      </c>
      <c r="O28" s="23">
        <v>77266</v>
      </c>
      <c r="P28" s="23">
        <v>98243</v>
      </c>
      <c r="Q28" s="23">
        <v>116337</v>
      </c>
      <c r="R28" s="23">
        <v>119305</v>
      </c>
      <c r="S28" s="23">
        <v>133848</v>
      </c>
      <c r="T28" s="23">
        <v>156556</v>
      </c>
      <c r="U28" s="23">
        <v>149491</v>
      </c>
      <c r="V28" s="23">
        <v>185231</v>
      </c>
      <c r="W28" s="23">
        <v>194535</v>
      </c>
      <c r="X28" s="23">
        <v>238096</v>
      </c>
      <c r="Y28" s="23">
        <v>348463</v>
      </c>
      <c r="Z28" s="23">
        <v>328576</v>
      </c>
      <c r="AA28" s="23">
        <v>349460</v>
      </c>
      <c r="AB28" s="23">
        <v>373878</v>
      </c>
      <c r="AC28" s="23">
        <v>409073</v>
      </c>
      <c r="AD28" s="23">
        <v>484778</v>
      </c>
      <c r="AE28" s="23">
        <v>501562</v>
      </c>
      <c r="AF28" s="23">
        <v>530827</v>
      </c>
      <c r="AG28" s="23">
        <v>485838</v>
      </c>
      <c r="AH28" s="23">
        <v>539724</v>
      </c>
      <c r="AI28" s="23">
        <v>496011</v>
      </c>
      <c r="AJ28" s="23">
        <v>537607</v>
      </c>
      <c r="AK28" s="23">
        <v>479381</v>
      </c>
      <c r="AL28" s="6"/>
      <c r="AM28" s="24">
        <f t="shared" ref="AM28:AP28" si="35">SUMIFS($C28:$U28,$C$7:$U$7,AM$7)</f>
        <v>145618</v>
      </c>
      <c r="AN28" s="24">
        <f t="shared" si="35"/>
        <v>173876</v>
      </c>
      <c r="AO28" s="24">
        <f t="shared" si="35"/>
        <v>253170</v>
      </c>
      <c r="AP28" s="24">
        <f t="shared" si="35"/>
        <v>411151</v>
      </c>
      <c r="AQ28" s="24">
        <f t="shared" si="29"/>
        <v>625126</v>
      </c>
      <c r="AR28" s="24">
        <f t="shared" si="30"/>
        <v>1109670</v>
      </c>
      <c r="AS28" s="24">
        <f t="shared" si="31"/>
        <v>1617189</v>
      </c>
      <c r="AT28" s="24">
        <f t="shared" si="32"/>
        <v>2057951</v>
      </c>
      <c r="AU28" s="6"/>
      <c r="AV28" s="24">
        <f t="shared" si="33"/>
        <v>2003005</v>
      </c>
      <c r="AW28" s="24">
        <f t="shared" si="34"/>
        <v>2052723</v>
      </c>
    </row>
    <row r="29" spans="1:49" ht="13" x14ac:dyDescent="0.15">
      <c r="A29" s="6" t="s">
        <v>39</v>
      </c>
      <c r="B29" s="6"/>
      <c r="C29" s="23">
        <v>28119</v>
      </c>
      <c r="D29" s="23">
        <v>31804</v>
      </c>
      <c r="E29" s="23">
        <v>37820</v>
      </c>
      <c r="F29" s="23">
        <v>45723</v>
      </c>
      <c r="G29" s="23">
        <v>96107</v>
      </c>
      <c r="H29" s="23">
        <v>50784</v>
      </c>
      <c r="I29" s="23">
        <v>52075</v>
      </c>
      <c r="J29" s="23">
        <v>53027</v>
      </c>
      <c r="K29" s="23">
        <v>56935</v>
      </c>
      <c r="L29" s="23">
        <v>62988</v>
      </c>
      <c r="M29" s="23">
        <v>64312</v>
      </c>
      <c r="N29" s="23">
        <v>66318</v>
      </c>
      <c r="O29" s="23">
        <v>75501</v>
      </c>
      <c r="P29" s="23">
        <v>82772</v>
      </c>
      <c r="Q29" s="23">
        <v>85527</v>
      </c>
      <c r="R29" s="23">
        <v>95445</v>
      </c>
      <c r="S29" s="23">
        <v>101867</v>
      </c>
      <c r="T29" s="23">
        <v>100778</v>
      </c>
      <c r="U29" s="23">
        <v>116069</v>
      </c>
      <c r="V29" s="23">
        <v>118164</v>
      </c>
      <c r="W29" s="23">
        <v>129495</v>
      </c>
      <c r="X29" s="23">
        <v>136386</v>
      </c>
      <c r="Y29" s="23">
        <v>153902</v>
      </c>
      <c r="Z29" s="23">
        <v>159420</v>
      </c>
      <c r="AA29" s="23">
        <v>195783</v>
      </c>
      <c r="AB29" s="23">
        <v>220892</v>
      </c>
      <c r="AC29" s="23">
        <v>267348</v>
      </c>
      <c r="AD29" s="23">
        <v>298794</v>
      </c>
      <c r="AE29" s="23">
        <v>444149</v>
      </c>
      <c r="AF29" s="23">
        <v>395720</v>
      </c>
      <c r="AG29" s="23">
        <v>395437</v>
      </c>
      <c r="AH29" s="23">
        <v>451543</v>
      </c>
      <c r="AI29" s="23">
        <v>432825</v>
      </c>
      <c r="AJ29" s="23">
        <v>549293</v>
      </c>
      <c r="AK29" s="23">
        <v>480885</v>
      </c>
      <c r="AL29" s="6"/>
      <c r="AM29" s="24">
        <f t="shared" ref="AM29:AP29" si="36">SUMIFS($C29:$U29,$C$7:$U$7,AM$7)</f>
        <v>143466</v>
      </c>
      <c r="AN29" s="24">
        <f t="shared" si="36"/>
        <v>251993</v>
      </c>
      <c r="AO29" s="24">
        <f t="shared" si="36"/>
        <v>250553</v>
      </c>
      <c r="AP29" s="24">
        <f t="shared" si="36"/>
        <v>339245</v>
      </c>
      <c r="AQ29" s="24">
        <f t="shared" si="29"/>
        <v>436878</v>
      </c>
      <c r="AR29" s="24">
        <f t="shared" si="30"/>
        <v>579203</v>
      </c>
      <c r="AS29" s="24">
        <f t="shared" si="31"/>
        <v>982817</v>
      </c>
      <c r="AT29" s="24">
        <f t="shared" si="32"/>
        <v>1686849</v>
      </c>
      <c r="AU29" s="6"/>
      <c r="AV29" s="24">
        <f t="shared" si="33"/>
        <v>1534100</v>
      </c>
      <c r="AW29" s="24">
        <f t="shared" si="34"/>
        <v>1914546</v>
      </c>
    </row>
    <row r="30" spans="1:49" ht="13" x14ac:dyDescent="0.15">
      <c r="A30" s="6" t="s">
        <v>40</v>
      </c>
      <c r="B30" s="6"/>
      <c r="C30" s="23">
        <v>16322</v>
      </c>
      <c r="D30" s="23">
        <v>8513</v>
      </c>
      <c r="E30" s="23">
        <v>16005</v>
      </c>
      <c r="F30" s="23">
        <v>13169</v>
      </c>
      <c r="G30" s="23">
        <v>7861</v>
      </c>
      <c r="H30" s="23">
        <v>17455</v>
      </c>
      <c r="I30" s="23">
        <v>12885</v>
      </c>
      <c r="J30" s="23">
        <v>13034</v>
      </c>
      <c r="K30" s="23">
        <v>11891</v>
      </c>
      <c r="L30" s="23">
        <v>18401</v>
      </c>
      <c r="M30" s="23">
        <v>19893</v>
      </c>
      <c r="N30" s="23">
        <v>16833</v>
      </c>
      <c r="O30" s="23">
        <v>18031</v>
      </c>
      <c r="P30" s="23">
        <v>21976</v>
      </c>
      <c r="Q30" s="23">
        <v>23596</v>
      </c>
      <c r="R30" s="23">
        <v>24474</v>
      </c>
      <c r="S30" s="23">
        <v>27841</v>
      </c>
      <c r="T30" s="23">
        <v>34264</v>
      </c>
      <c r="U30" s="23">
        <v>32722</v>
      </c>
      <c r="V30" s="23">
        <v>32132</v>
      </c>
      <c r="W30" s="23">
        <v>108883</v>
      </c>
      <c r="X30" s="23">
        <v>37603</v>
      </c>
      <c r="Y30" s="23">
        <v>15198</v>
      </c>
      <c r="Z30" s="23">
        <v>15986</v>
      </c>
      <c r="AA30" s="23">
        <v>20395</v>
      </c>
      <c r="AB30" s="23">
        <v>48173</v>
      </c>
      <c r="AC30" s="23">
        <v>62306</v>
      </c>
      <c r="AD30" s="23">
        <v>57117</v>
      </c>
      <c r="AE30" s="23">
        <v>91150</v>
      </c>
      <c r="AF30" s="23">
        <v>156697</v>
      </c>
      <c r="AG30" s="23">
        <v>147586</v>
      </c>
      <c r="AH30" s="23">
        <v>155250</v>
      </c>
      <c r="AI30" s="23">
        <v>127896</v>
      </c>
      <c r="AJ30" s="23">
        <v>179771</v>
      </c>
      <c r="AK30" s="23">
        <v>177338</v>
      </c>
      <c r="AL30" s="6"/>
      <c r="AM30" s="24">
        <f t="shared" ref="AM30:AP30" si="37">SUMIFS($C30:$U30,$C$7:$U$7,AM$7)</f>
        <v>54009</v>
      </c>
      <c r="AN30" s="24">
        <f t="shared" si="37"/>
        <v>51235</v>
      </c>
      <c r="AO30" s="24">
        <f t="shared" si="37"/>
        <v>67018</v>
      </c>
      <c r="AP30" s="24">
        <f t="shared" si="37"/>
        <v>88077</v>
      </c>
      <c r="AQ30" s="24">
        <f t="shared" si="29"/>
        <v>126959</v>
      </c>
      <c r="AR30" s="24">
        <f t="shared" si="30"/>
        <v>177670</v>
      </c>
      <c r="AS30" s="24">
        <f t="shared" si="31"/>
        <v>187991</v>
      </c>
      <c r="AT30" s="24">
        <f t="shared" si="32"/>
        <v>550683</v>
      </c>
      <c r="AU30" s="6"/>
      <c r="AV30" s="24">
        <f t="shared" si="33"/>
        <v>452550</v>
      </c>
      <c r="AW30" s="24">
        <f t="shared" si="34"/>
        <v>640255</v>
      </c>
    </row>
    <row r="31" spans="1:49" ht="13" x14ac:dyDescent="0.15">
      <c r="A31" s="6" t="s">
        <v>41</v>
      </c>
      <c r="B31" s="6"/>
      <c r="C31" s="29"/>
      <c r="D31" s="29"/>
      <c r="E31" s="29"/>
      <c r="F31" s="29"/>
      <c r="G31" s="29"/>
      <c r="H31" s="29"/>
      <c r="I31" s="29"/>
      <c r="J31" s="29"/>
      <c r="K31" s="29"/>
      <c r="L31" s="23"/>
      <c r="M31" s="23"/>
      <c r="N31" s="23"/>
      <c r="O31" s="23"/>
      <c r="P31" s="23"/>
      <c r="Q31" s="23"/>
      <c r="R31" s="23"/>
      <c r="S31" s="23"/>
      <c r="T31" s="23"/>
      <c r="U31" s="23"/>
      <c r="V31" s="23"/>
      <c r="W31" s="23"/>
      <c r="X31" s="23"/>
      <c r="Y31" s="23"/>
      <c r="Z31" s="23"/>
      <c r="AA31" s="23">
        <v>19860</v>
      </c>
      <c r="AB31" s="23">
        <v>45266</v>
      </c>
      <c r="AC31" s="23">
        <v>6000</v>
      </c>
      <c r="AD31" s="23">
        <v>0</v>
      </c>
      <c r="AE31" s="23">
        <v>0</v>
      </c>
      <c r="AF31" s="23">
        <v>35961</v>
      </c>
      <c r="AG31" s="23">
        <v>1619</v>
      </c>
      <c r="AH31" s="23">
        <v>8991</v>
      </c>
      <c r="AI31" s="23">
        <v>0</v>
      </c>
      <c r="AJ31" s="23">
        <v>0</v>
      </c>
      <c r="AK31" s="23">
        <v>0</v>
      </c>
      <c r="AL31" s="6"/>
      <c r="AM31" s="24"/>
      <c r="AN31" s="24"/>
      <c r="AO31" s="24"/>
      <c r="AP31" s="24"/>
      <c r="AQ31" s="24"/>
      <c r="AR31" s="24"/>
      <c r="AS31" s="24">
        <f t="shared" si="31"/>
        <v>71126</v>
      </c>
      <c r="AT31" s="24">
        <f t="shared" si="32"/>
        <v>46571</v>
      </c>
      <c r="AU31" s="6"/>
      <c r="AV31" s="24">
        <f t="shared" si="33"/>
        <v>37580</v>
      </c>
      <c r="AW31" s="24">
        <f t="shared" si="34"/>
        <v>8991</v>
      </c>
    </row>
    <row r="32" spans="1:49" ht="13" x14ac:dyDescent="0.15">
      <c r="A32" s="6" t="s">
        <v>42</v>
      </c>
      <c r="B32" s="6"/>
      <c r="C32" s="29">
        <v>468</v>
      </c>
      <c r="D32" s="29">
        <v>482</v>
      </c>
      <c r="E32" s="29">
        <v>423</v>
      </c>
      <c r="F32" s="29">
        <v>384</v>
      </c>
      <c r="G32" s="29">
        <v>317</v>
      </c>
      <c r="H32" s="29">
        <v>222</v>
      </c>
      <c r="I32" s="29">
        <v>164</v>
      </c>
      <c r="J32" s="29">
        <v>147</v>
      </c>
      <c r="K32" s="29">
        <v>205</v>
      </c>
      <c r="L32" s="23">
        <v>222</v>
      </c>
      <c r="M32" s="23">
        <v>222</v>
      </c>
      <c r="N32" s="23">
        <v>234</v>
      </c>
      <c r="O32" s="23">
        <v>269</v>
      </c>
      <c r="P32" s="23">
        <v>672</v>
      </c>
      <c r="Q32" s="23">
        <v>1294</v>
      </c>
      <c r="R32" s="23">
        <v>2127</v>
      </c>
      <c r="S32" s="23">
        <v>0</v>
      </c>
      <c r="T32" s="23">
        <v>0</v>
      </c>
      <c r="U32" s="23">
        <v>0</v>
      </c>
      <c r="V32" s="23">
        <v>0</v>
      </c>
      <c r="W32" s="23">
        <v>0</v>
      </c>
      <c r="X32" s="23">
        <v>0</v>
      </c>
      <c r="Y32" s="23">
        <v>0</v>
      </c>
      <c r="Z32" s="23">
        <v>0</v>
      </c>
      <c r="AA32" s="23">
        <v>2557</v>
      </c>
      <c r="AB32" s="23">
        <v>3802</v>
      </c>
      <c r="AC32" s="23">
        <v>4763</v>
      </c>
      <c r="AD32" s="23">
        <v>4625</v>
      </c>
      <c r="AE32" s="23">
        <v>26664</v>
      </c>
      <c r="AF32" s="23">
        <v>39389</v>
      </c>
      <c r="AG32" s="23">
        <v>37361</v>
      </c>
      <c r="AH32" s="23">
        <v>35344</v>
      </c>
      <c r="AI32" s="23">
        <v>37087</v>
      </c>
      <c r="AJ32" s="23">
        <v>36865</v>
      </c>
      <c r="AK32" s="23">
        <v>56965</v>
      </c>
      <c r="AL32" s="6"/>
      <c r="AM32" s="24">
        <f t="shared" ref="AM32:AP32" si="38">SUMIFS($C32:$U32,$C$7:$U$7,AM$7)</f>
        <v>1757</v>
      </c>
      <c r="AN32" s="24">
        <f t="shared" si="38"/>
        <v>850</v>
      </c>
      <c r="AO32" s="24">
        <f t="shared" si="38"/>
        <v>883</v>
      </c>
      <c r="AP32" s="24">
        <f t="shared" si="38"/>
        <v>4362</v>
      </c>
      <c r="AQ32" s="24">
        <f t="shared" ref="AQ32:AQ34" si="39">SUMIFS($C32:$V32,$C$7:$V$7,AQ$7)</f>
        <v>0</v>
      </c>
      <c r="AR32" s="24">
        <f t="shared" ref="AR32:AR34" si="40">SUMIFS($C32:$Z32,$C$7:$Z$7,AR$7)</f>
        <v>0</v>
      </c>
      <c r="AS32" s="24">
        <f t="shared" si="31"/>
        <v>15747</v>
      </c>
      <c r="AT32" s="24">
        <f t="shared" si="32"/>
        <v>138758</v>
      </c>
      <c r="AU32" s="6"/>
      <c r="AV32" s="24">
        <f t="shared" si="33"/>
        <v>108039</v>
      </c>
      <c r="AW32" s="24">
        <f t="shared" si="34"/>
        <v>166261</v>
      </c>
    </row>
    <row r="33" spans="1:49" ht="13" x14ac:dyDescent="0.15">
      <c r="A33" s="13" t="s">
        <v>43</v>
      </c>
      <c r="B33" s="6"/>
      <c r="C33" s="25">
        <f t="shared" ref="C33:AK33" si="41">SUM(C27:C32)</f>
        <v>120635</v>
      </c>
      <c r="D33" s="25">
        <f t="shared" si="41"/>
        <v>118416</v>
      </c>
      <c r="E33" s="25">
        <f t="shared" si="41"/>
        <v>148527</v>
      </c>
      <c r="F33" s="25">
        <f t="shared" si="41"/>
        <v>156910</v>
      </c>
      <c r="G33" s="25">
        <f t="shared" si="41"/>
        <v>207373</v>
      </c>
      <c r="H33" s="25">
        <f t="shared" si="41"/>
        <v>176319</v>
      </c>
      <c r="I33" s="25">
        <f t="shared" si="41"/>
        <v>182296</v>
      </c>
      <c r="J33" s="25">
        <f t="shared" si="41"/>
        <v>180503</v>
      </c>
      <c r="K33" s="25">
        <f t="shared" si="41"/>
        <v>187513</v>
      </c>
      <c r="L33" s="25">
        <f t="shared" si="41"/>
        <v>219653</v>
      </c>
      <c r="M33" s="25">
        <f t="shared" si="41"/>
        <v>233507</v>
      </c>
      <c r="N33" s="25">
        <f t="shared" si="41"/>
        <v>252839</v>
      </c>
      <c r="O33" s="25">
        <f t="shared" si="41"/>
        <v>276162</v>
      </c>
      <c r="P33" s="25">
        <f t="shared" si="41"/>
        <v>318463</v>
      </c>
      <c r="Q33" s="25">
        <f t="shared" si="41"/>
        <v>362527</v>
      </c>
      <c r="R33" s="25">
        <f t="shared" si="41"/>
        <v>383162</v>
      </c>
      <c r="S33" s="25">
        <f t="shared" si="41"/>
        <v>418796</v>
      </c>
      <c r="T33" s="25">
        <f t="shared" si="41"/>
        <v>466688</v>
      </c>
      <c r="U33" s="25">
        <f t="shared" si="41"/>
        <v>467943</v>
      </c>
      <c r="V33" s="25">
        <f t="shared" si="41"/>
        <v>509701</v>
      </c>
      <c r="W33" s="25">
        <f t="shared" si="41"/>
        <v>628789</v>
      </c>
      <c r="X33" s="25">
        <f t="shared" si="41"/>
        <v>619815</v>
      </c>
      <c r="Y33" s="25">
        <f t="shared" si="41"/>
        <v>745113</v>
      </c>
      <c r="Z33" s="25">
        <f t="shared" si="41"/>
        <v>758507</v>
      </c>
      <c r="AA33" s="25">
        <f t="shared" si="41"/>
        <v>895766</v>
      </c>
      <c r="AB33" s="25">
        <f t="shared" si="41"/>
        <v>1016069</v>
      </c>
      <c r="AC33" s="25">
        <f t="shared" si="41"/>
        <v>1110219</v>
      </c>
      <c r="AD33" s="25">
        <f t="shared" si="41"/>
        <v>1236657</v>
      </c>
      <c r="AE33" s="25">
        <f t="shared" si="41"/>
        <v>1521749</v>
      </c>
      <c r="AF33" s="25">
        <f t="shared" si="41"/>
        <v>1683421</v>
      </c>
      <c r="AG33" s="25">
        <f t="shared" si="41"/>
        <v>1615878</v>
      </c>
      <c r="AH33" s="25">
        <f t="shared" si="41"/>
        <v>1795376</v>
      </c>
      <c r="AI33" s="25">
        <f t="shared" si="41"/>
        <v>1720756</v>
      </c>
      <c r="AJ33" s="25">
        <f t="shared" si="41"/>
        <v>1998208</v>
      </c>
      <c r="AK33" s="25">
        <f t="shared" si="41"/>
        <v>1908357</v>
      </c>
      <c r="AL33" s="13"/>
      <c r="AM33" s="25">
        <f t="shared" ref="AM33:AP33" si="42">SUMIFS($C33:$U33,$C$7:$U$7,AM$7)</f>
        <v>544488</v>
      </c>
      <c r="AN33" s="25">
        <f t="shared" si="42"/>
        <v>746491</v>
      </c>
      <c r="AO33" s="25">
        <f t="shared" si="42"/>
        <v>893512</v>
      </c>
      <c r="AP33" s="25">
        <f t="shared" si="42"/>
        <v>1340314</v>
      </c>
      <c r="AQ33" s="25">
        <f t="shared" si="39"/>
        <v>1863128</v>
      </c>
      <c r="AR33" s="25">
        <f t="shared" si="40"/>
        <v>2752224</v>
      </c>
      <c r="AS33" s="25">
        <f>SUM(AS27:AS32)</f>
        <v>4258711</v>
      </c>
      <c r="AT33" s="25">
        <f t="shared" si="32"/>
        <v>6616424</v>
      </c>
      <c r="AU33" s="13"/>
      <c r="AV33" s="25">
        <f t="shared" si="33"/>
        <v>6057705</v>
      </c>
      <c r="AW33" s="25">
        <f t="shared" si="34"/>
        <v>7422697</v>
      </c>
    </row>
    <row r="34" spans="1:49" ht="13" x14ac:dyDescent="0.15">
      <c r="A34" s="13" t="s">
        <v>44</v>
      </c>
      <c r="B34" s="6"/>
      <c r="C34" s="25">
        <f t="shared" ref="C34:W34" si="43">C24-C33</f>
        <v>-46350</v>
      </c>
      <c r="D34" s="25">
        <f t="shared" si="43"/>
        <v>-28074</v>
      </c>
      <c r="E34" s="25">
        <f t="shared" si="43"/>
        <v>-52217</v>
      </c>
      <c r="F34" s="25">
        <f t="shared" si="43"/>
        <v>-47817</v>
      </c>
      <c r="G34" s="25">
        <f t="shared" si="43"/>
        <v>-97133</v>
      </c>
      <c r="H34" s="25">
        <f t="shared" si="43"/>
        <v>-27360</v>
      </c>
      <c r="I34" s="25">
        <f t="shared" si="43"/>
        <v>-31982</v>
      </c>
      <c r="J34" s="25">
        <f t="shared" si="43"/>
        <v>-13978</v>
      </c>
      <c r="K34" s="25">
        <f t="shared" si="43"/>
        <v>-14082</v>
      </c>
      <c r="L34" s="25">
        <f t="shared" si="43"/>
        <v>-12224</v>
      </c>
      <c r="M34" s="25">
        <f t="shared" si="43"/>
        <v>-14891</v>
      </c>
      <c r="N34" s="25">
        <f t="shared" si="43"/>
        <v>-13009</v>
      </c>
      <c r="O34" s="25">
        <f t="shared" si="43"/>
        <v>-20992</v>
      </c>
      <c r="P34" s="25">
        <f t="shared" si="43"/>
        <v>-2647</v>
      </c>
      <c r="Q34" s="25">
        <f t="shared" si="43"/>
        <v>-9867</v>
      </c>
      <c r="R34" s="25">
        <f t="shared" si="43"/>
        <v>-3108</v>
      </c>
      <c r="S34" s="25">
        <f t="shared" si="43"/>
        <v>-22042</v>
      </c>
      <c r="T34" s="25">
        <f t="shared" si="43"/>
        <v>-843</v>
      </c>
      <c r="U34" s="25">
        <f t="shared" si="43"/>
        <v>32094</v>
      </c>
      <c r="V34" s="25">
        <f t="shared" si="43"/>
        <v>17348</v>
      </c>
      <c r="W34" s="25">
        <f t="shared" si="43"/>
        <v>-90288</v>
      </c>
      <c r="X34" s="25">
        <v>-23052</v>
      </c>
      <c r="Y34" s="25">
        <v>49342</v>
      </c>
      <c r="Z34" s="25">
        <f>-18815-SUM(W34:Y34)</f>
        <v>45183</v>
      </c>
      <c r="AA34" s="25">
        <f t="shared" ref="AA34:AK34" si="44">AA24-AA33</f>
        <v>67734</v>
      </c>
      <c r="AB34" s="25">
        <f t="shared" si="44"/>
        <v>124996</v>
      </c>
      <c r="AC34" s="25">
        <f t="shared" si="44"/>
        <v>22996</v>
      </c>
      <c r="AD34" s="25">
        <f t="shared" si="44"/>
        <v>-54615</v>
      </c>
      <c r="AE34" s="25">
        <f t="shared" si="44"/>
        <v>-226789</v>
      </c>
      <c r="AF34" s="25">
        <f t="shared" si="44"/>
        <v>-213773</v>
      </c>
      <c r="AG34" s="25">
        <f t="shared" si="44"/>
        <v>-48789</v>
      </c>
      <c r="AH34" s="25">
        <f t="shared" si="44"/>
        <v>-135181</v>
      </c>
      <c r="AI34" s="25">
        <f t="shared" si="44"/>
        <v>-6172</v>
      </c>
      <c r="AJ34" s="25">
        <f t="shared" si="44"/>
        <v>-132107</v>
      </c>
      <c r="AK34" s="25">
        <f t="shared" si="44"/>
        <v>-9908</v>
      </c>
      <c r="AL34" s="6"/>
      <c r="AM34" s="25">
        <f t="shared" ref="AM34:AP34" si="45">SUMIFS($C34:$U34,$C$7:$U$7,AM$7)</f>
        <v>-174458</v>
      </c>
      <c r="AN34" s="25">
        <f t="shared" si="45"/>
        <v>-170453</v>
      </c>
      <c r="AO34" s="25">
        <f t="shared" si="45"/>
        <v>-54206</v>
      </c>
      <c r="AP34" s="25">
        <f t="shared" si="45"/>
        <v>-36614</v>
      </c>
      <c r="AQ34" s="25">
        <f t="shared" si="39"/>
        <v>26557</v>
      </c>
      <c r="AR34" s="25">
        <f t="shared" si="40"/>
        <v>-18815</v>
      </c>
      <c r="AS34" s="25">
        <f>AS24-AS33</f>
        <v>161112</v>
      </c>
      <c r="AT34" s="25">
        <f t="shared" si="32"/>
        <v>-624532</v>
      </c>
      <c r="AU34" s="6"/>
      <c r="AV34" s="25">
        <f t="shared" si="33"/>
        <v>-543966</v>
      </c>
      <c r="AW34" s="25">
        <f t="shared" si="34"/>
        <v>-283368</v>
      </c>
    </row>
    <row r="35" spans="1:49" ht="13" x14ac:dyDescent="0.15">
      <c r="A35" s="6" t="s">
        <v>45</v>
      </c>
      <c r="B35" s="6"/>
      <c r="C35" s="6"/>
      <c r="D35" s="6"/>
      <c r="E35" s="6"/>
      <c r="F35" s="6"/>
      <c r="G35" s="6"/>
      <c r="H35" s="6"/>
      <c r="I35" s="6"/>
      <c r="J35" s="6"/>
      <c r="K35" s="6"/>
      <c r="L35" s="6"/>
      <c r="M35" s="6"/>
      <c r="N35" s="6"/>
      <c r="O35" s="6"/>
      <c r="P35" s="6"/>
      <c r="Q35" s="6"/>
      <c r="R35" s="6"/>
      <c r="S35" s="6"/>
      <c r="T35" s="6"/>
      <c r="U35" s="6"/>
      <c r="V35" s="30">
        <v>-373445</v>
      </c>
      <c r="W35" s="6"/>
      <c r="X35" s="6"/>
      <c r="Y35" s="30"/>
      <c r="Z35" s="31"/>
      <c r="AA35" s="31"/>
      <c r="AB35" s="31"/>
      <c r="AC35" s="31"/>
      <c r="AD35" s="31"/>
      <c r="AE35" s="31"/>
      <c r="AF35" s="31"/>
      <c r="AG35" s="31"/>
      <c r="AH35" s="31"/>
      <c r="AI35" s="31"/>
      <c r="AJ35" s="31"/>
      <c r="AK35" s="31"/>
      <c r="AL35" s="3"/>
      <c r="AM35" s="6"/>
      <c r="AN35" s="6"/>
      <c r="AO35" s="6"/>
      <c r="AP35" s="6"/>
      <c r="AQ35" s="6"/>
      <c r="AR35" s="6"/>
      <c r="AS35" s="24"/>
      <c r="AT35" s="24"/>
      <c r="AU35" s="6"/>
      <c r="AV35" s="6"/>
      <c r="AW35" s="6"/>
    </row>
    <row r="36" spans="1:49" ht="13" x14ac:dyDescent="0.15">
      <c r="A36" s="6" t="s">
        <v>46</v>
      </c>
      <c r="B36" s="6"/>
      <c r="C36" s="30">
        <v>414</v>
      </c>
      <c r="D36" s="30">
        <v>444</v>
      </c>
      <c r="E36" s="30">
        <v>137</v>
      </c>
      <c r="F36" s="30">
        <v>168</v>
      </c>
      <c r="G36" s="30">
        <v>69</v>
      </c>
      <c r="H36" s="30">
        <v>-129</v>
      </c>
      <c r="I36" s="30">
        <v>-183</v>
      </c>
      <c r="J36" s="30">
        <v>-290</v>
      </c>
      <c r="K36" s="30">
        <v>996</v>
      </c>
      <c r="L36" s="30">
        <v>3494</v>
      </c>
      <c r="M36" s="30">
        <v>3080</v>
      </c>
      <c r="N36" s="30">
        <v>2483</v>
      </c>
      <c r="O36" s="30">
        <v>2112</v>
      </c>
      <c r="P36" s="30">
        <v>3470</v>
      </c>
      <c r="Q36" s="30">
        <v>7224</v>
      </c>
      <c r="R36" s="30">
        <v>5176</v>
      </c>
      <c r="S36" s="30">
        <v>4681</v>
      </c>
      <c r="T36" s="30">
        <v>5143</v>
      </c>
      <c r="U36" s="30">
        <v>5632</v>
      </c>
      <c r="V36" s="30">
        <v>6060</v>
      </c>
      <c r="W36" s="30">
        <v>9206</v>
      </c>
      <c r="X36" s="30">
        <v>14769</v>
      </c>
      <c r="Y36" s="30">
        <v>14980</v>
      </c>
      <c r="Z36" s="30">
        <v>17988</v>
      </c>
      <c r="AA36" s="30">
        <v>253</v>
      </c>
      <c r="AB36" s="30">
        <v>6464</v>
      </c>
      <c r="AC36" s="30">
        <v>13409</v>
      </c>
      <c r="AD36" s="30">
        <v>12998</v>
      </c>
      <c r="AE36" s="30">
        <v>15748</v>
      </c>
      <c r="AF36" s="30">
        <v>12966</v>
      </c>
      <c r="AG36" s="30">
        <v>6042</v>
      </c>
      <c r="AH36" s="30">
        <v>1472</v>
      </c>
      <c r="AI36" s="30">
        <v>-3161</v>
      </c>
      <c r="AJ36" s="30">
        <v>-3944</v>
      </c>
      <c r="AK36" s="30">
        <v>-21415</v>
      </c>
      <c r="AL36" s="6"/>
      <c r="AM36" s="32">
        <f>SUMIFS($C36:$V36,$C$7:$V$7,AM$7)</f>
        <v>1163</v>
      </c>
      <c r="AN36" s="32">
        <f t="shared" ref="AN36:AP36" si="46">SUMIFS($C36:$U36,$C$7:$U$7,AN$7)</f>
        <v>-533</v>
      </c>
      <c r="AO36" s="32">
        <f t="shared" si="46"/>
        <v>10053</v>
      </c>
      <c r="AP36" s="32">
        <f t="shared" si="46"/>
        <v>17982</v>
      </c>
      <c r="AQ36" s="32">
        <f t="shared" ref="AQ36:AQ39" si="47">SUMIFS($C36:$V36,$C$7:$V$7,AQ$7)</f>
        <v>21516</v>
      </c>
      <c r="AR36" s="32">
        <f t="shared" ref="AR36:AR39" si="48">SUMIFS($C36:$Z36,$C$7:$Z$7,AR$7)</f>
        <v>56943</v>
      </c>
      <c r="AS36" s="32">
        <f t="shared" ref="AS36:AS37" si="49">SUMIFS($C36:$AD36,$C$7:$AD$7,AS$7)</f>
        <v>33124</v>
      </c>
      <c r="AT36" s="32">
        <f t="shared" ref="AT36:AT39" si="50">SUMIFS($C36:$AH36,$C$7:$AH$7,AT$7)</f>
        <v>36228</v>
      </c>
      <c r="AU36" s="6"/>
      <c r="AV36" s="32">
        <f t="shared" ref="AV36:AV39" si="51">SUMIFS($C36:$AJ36,$C$5:$AJ$5,"&lt;="&amp;AV$5,$C$5:$AJ$5,"&gt;"&amp;EOMONTH(AV$5,-12))</f>
        <v>47754</v>
      </c>
      <c r="AW36" s="32">
        <f t="shared" ref="AW36:AW39" si="52">SUMIFS($C36:$AK36,$C$5:$AK$5,"&lt;="&amp;AW$5,$C$5:$AK$5,"&gt;"&amp;EOMONTH(AW$5,-12))</f>
        <v>-27048</v>
      </c>
    </row>
    <row r="37" spans="1:49" ht="13" x14ac:dyDescent="0.15">
      <c r="A37" s="6" t="s">
        <v>47</v>
      </c>
      <c r="B37" s="6"/>
      <c r="C37" s="30">
        <v>796</v>
      </c>
      <c r="D37" s="30">
        <v>-50</v>
      </c>
      <c r="E37" s="30">
        <v>644</v>
      </c>
      <c r="F37" s="30">
        <v>-940</v>
      </c>
      <c r="G37" s="30">
        <v>-786</v>
      </c>
      <c r="H37" s="30">
        <v>-198</v>
      </c>
      <c r="I37" s="30">
        <v>294</v>
      </c>
      <c r="J37" s="30">
        <v>443</v>
      </c>
      <c r="K37" s="30">
        <v>-497</v>
      </c>
      <c r="L37" s="30">
        <v>-228</v>
      </c>
      <c r="M37" s="30">
        <v>-1226</v>
      </c>
      <c r="N37" s="30">
        <v>356</v>
      </c>
      <c r="O37" s="30">
        <v>707</v>
      </c>
      <c r="P37" s="30">
        <v>-815</v>
      </c>
      <c r="Q37" s="30">
        <v>-37800</v>
      </c>
      <c r="R37" s="30">
        <v>19439</v>
      </c>
      <c r="S37" s="30">
        <v>11299</v>
      </c>
      <c r="T37" s="30">
        <v>1230</v>
      </c>
      <c r="U37" s="30">
        <v>-5541</v>
      </c>
      <c r="V37" s="30">
        <v>-6715</v>
      </c>
      <c r="W37" s="30">
        <v>5862</v>
      </c>
      <c r="X37" s="30">
        <v>-25591</v>
      </c>
      <c r="Y37" s="30">
        <v>-784</v>
      </c>
      <c r="Z37" s="30">
        <v>-271212</v>
      </c>
      <c r="AA37" s="30">
        <v>27528</v>
      </c>
      <c r="AB37" s="30">
        <v>-75788</v>
      </c>
      <c r="AC37" s="30">
        <v>12011</v>
      </c>
      <c r="AD37" s="30">
        <v>6776</v>
      </c>
      <c r="AE37" s="30">
        <v>-33472</v>
      </c>
      <c r="AF37" s="30">
        <v>-18766</v>
      </c>
      <c r="AG37" s="30">
        <v>-18798</v>
      </c>
      <c r="AH37" s="30">
        <v>-24407</v>
      </c>
      <c r="AI37" s="30">
        <v>18371</v>
      </c>
      <c r="AJ37" s="30">
        <v>1379</v>
      </c>
      <c r="AK37" s="30">
        <v>-4262</v>
      </c>
      <c r="AL37" s="6"/>
      <c r="AM37" s="32">
        <f t="shared" ref="AM37:AP37" si="53">SUMIFS($C37:$U37,$C$7:$U$7,AM$7)</f>
        <v>450</v>
      </c>
      <c r="AN37" s="32">
        <f t="shared" si="53"/>
        <v>-247</v>
      </c>
      <c r="AO37" s="32">
        <f t="shared" si="53"/>
        <v>-1595</v>
      </c>
      <c r="AP37" s="32">
        <f t="shared" si="53"/>
        <v>-18469</v>
      </c>
      <c r="AQ37" s="32">
        <f t="shared" si="47"/>
        <v>273</v>
      </c>
      <c r="AR37" s="32">
        <f t="shared" si="48"/>
        <v>-291725</v>
      </c>
      <c r="AS37" s="32">
        <f t="shared" si="49"/>
        <v>-29473</v>
      </c>
      <c r="AT37" s="32">
        <f t="shared" si="50"/>
        <v>-95443</v>
      </c>
      <c r="AU37" s="6"/>
      <c r="AV37" s="32">
        <f t="shared" si="51"/>
        <v>-64260</v>
      </c>
      <c r="AW37" s="32">
        <f t="shared" si="52"/>
        <v>-8919</v>
      </c>
    </row>
    <row r="38" spans="1:49" ht="13" x14ac:dyDescent="0.15">
      <c r="A38" s="6" t="s">
        <v>48</v>
      </c>
      <c r="B38" s="6"/>
      <c r="C38" s="25">
        <f t="shared" ref="C38:U38" si="54">C34-SUM(C36:C37)</f>
        <v>-47560</v>
      </c>
      <c r="D38" s="25">
        <f t="shared" si="54"/>
        <v>-28468</v>
      </c>
      <c r="E38" s="25">
        <f t="shared" si="54"/>
        <v>-52998</v>
      </c>
      <c r="F38" s="25">
        <f t="shared" si="54"/>
        <v>-47045</v>
      </c>
      <c r="G38" s="25">
        <f t="shared" si="54"/>
        <v>-96416</v>
      </c>
      <c r="H38" s="25">
        <f t="shared" si="54"/>
        <v>-27033</v>
      </c>
      <c r="I38" s="25">
        <f t="shared" si="54"/>
        <v>-32093</v>
      </c>
      <c r="J38" s="25">
        <f t="shared" si="54"/>
        <v>-14131</v>
      </c>
      <c r="K38" s="25">
        <f t="shared" si="54"/>
        <v>-14581</v>
      </c>
      <c r="L38" s="25">
        <f t="shared" si="54"/>
        <v>-15490</v>
      </c>
      <c r="M38" s="25">
        <f t="shared" si="54"/>
        <v>-16745</v>
      </c>
      <c r="N38" s="25">
        <f t="shared" si="54"/>
        <v>-15848</v>
      </c>
      <c r="O38" s="25">
        <f t="shared" si="54"/>
        <v>-23811</v>
      </c>
      <c r="P38" s="25">
        <f t="shared" si="54"/>
        <v>-5302</v>
      </c>
      <c r="Q38" s="25">
        <f t="shared" si="54"/>
        <v>20709</v>
      </c>
      <c r="R38" s="25">
        <f t="shared" si="54"/>
        <v>-27723</v>
      </c>
      <c r="S38" s="25">
        <f t="shared" si="54"/>
        <v>-38022</v>
      </c>
      <c r="T38" s="25">
        <f t="shared" si="54"/>
        <v>-7216</v>
      </c>
      <c r="U38" s="25">
        <f t="shared" si="54"/>
        <v>32003</v>
      </c>
      <c r="V38" s="25">
        <f t="shared" ref="V38:AK38" si="55">V34-V35- SUM(V36:V37)</f>
        <v>391448</v>
      </c>
      <c r="W38" s="25">
        <f t="shared" si="55"/>
        <v>-105356</v>
      </c>
      <c r="X38" s="25">
        <f t="shared" si="55"/>
        <v>-12230</v>
      </c>
      <c r="Y38" s="25">
        <f t="shared" si="55"/>
        <v>35146</v>
      </c>
      <c r="Z38" s="25">
        <f t="shared" si="55"/>
        <v>298407</v>
      </c>
      <c r="AA38" s="25">
        <f t="shared" si="55"/>
        <v>39953</v>
      </c>
      <c r="AB38" s="25">
        <f t="shared" si="55"/>
        <v>194320</v>
      </c>
      <c r="AC38" s="25">
        <f t="shared" si="55"/>
        <v>-2424</v>
      </c>
      <c r="AD38" s="25">
        <f t="shared" si="55"/>
        <v>-74389</v>
      </c>
      <c r="AE38" s="25">
        <f t="shared" si="55"/>
        <v>-209065</v>
      </c>
      <c r="AF38" s="25">
        <f t="shared" si="55"/>
        <v>-207973</v>
      </c>
      <c r="AG38" s="25">
        <f t="shared" si="55"/>
        <v>-36033</v>
      </c>
      <c r="AH38" s="25">
        <f t="shared" si="55"/>
        <v>-112246</v>
      </c>
      <c r="AI38" s="25">
        <f t="shared" si="55"/>
        <v>-21382</v>
      </c>
      <c r="AJ38" s="25">
        <f t="shared" si="55"/>
        <v>-129542</v>
      </c>
      <c r="AK38" s="25">
        <f t="shared" si="55"/>
        <v>15769</v>
      </c>
      <c r="AL38" s="6"/>
      <c r="AM38" s="25">
        <f t="shared" ref="AM38:AP38" si="56">SUMIF($C$7:$T$7,AM$7,$C38:$T38)</f>
        <v>-176071</v>
      </c>
      <c r="AN38" s="25">
        <f t="shared" si="56"/>
        <v>-169673</v>
      </c>
      <c r="AO38" s="25">
        <f t="shared" si="56"/>
        <v>-62664</v>
      </c>
      <c r="AP38" s="25">
        <f t="shared" si="56"/>
        <v>-36127</v>
      </c>
      <c r="AQ38" s="25">
        <f t="shared" si="47"/>
        <v>378213</v>
      </c>
      <c r="AR38" s="25">
        <f t="shared" si="48"/>
        <v>215967</v>
      </c>
      <c r="AS38" s="25">
        <f>AS34-AS35- SUM(AS36:AS37)</f>
        <v>157461</v>
      </c>
      <c r="AT38" s="25">
        <f t="shared" si="50"/>
        <v>-565317</v>
      </c>
      <c r="AU38" s="6"/>
      <c r="AV38" s="25">
        <f t="shared" si="51"/>
        <v>-527460</v>
      </c>
      <c r="AW38" s="25">
        <f t="shared" si="52"/>
        <v>-247401</v>
      </c>
    </row>
    <row r="39" spans="1:49" ht="13" x14ac:dyDescent="0.15">
      <c r="A39" s="6" t="s">
        <v>49</v>
      </c>
      <c r="B39" s="6"/>
      <c r="C39" s="30">
        <v>418</v>
      </c>
      <c r="D39" s="30">
        <v>1152</v>
      </c>
      <c r="E39" s="30">
        <v>932</v>
      </c>
      <c r="F39" s="30">
        <v>1244</v>
      </c>
      <c r="G39" s="30">
        <v>339</v>
      </c>
      <c r="H39" s="30">
        <v>312</v>
      </c>
      <c r="I39" s="30">
        <v>230</v>
      </c>
      <c r="J39" s="30">
        <v>1036</v>
      </c>
      <c r="K39" s="30">
        <v>509</v>
      </c>
      <c r="L39" s="30">
        <v>472</v>
      </c>
      <c r="M39" s="30">
        <v>-647</v>
      </c>
      <c r="N39" s="30">
        <v>-185</v>
      </c>
      <c r="O39" s="30">
        <v>175</v>
      </c>
      <c r="P39" s="30">
        <v>604</v>
      </c>
      <c r="Q39" s="30">
        <v>1066</v>
      </c>
      <c r="R39" s="30">
        <v>481</v>
      </c>
      <c r="S39" s="30">
        <v>129</v>
      </c>
      <c r="T39" s="30">
        <v>-476</v>
      </c>
      <c r="U39" s="30">
        <v>2606</v>
      </c>
      <c r="V39" s="30">
        <v>508</v>
      </c>
      <c r="W39" s="30">
        <v>535</v>
      </c>
      <c r="X39" s="30">
        <v>-752</v>
      </c>
      <c r="Y39" s="30">
        <v>-1369</v>
      </c>
      <c r="Z39" s="30">
        <v>4448</v>
      </c>
      <c r="AA39" s="30">
        <v>947</v>
      </c>
      <c r="AB39" s="30">
        <v>-9360</v>
      </c>
      <c r="AC39" s="30">
        <v>452</v>
      </c>
      <c r="AD39" s="33">
        <v>6597</v>
      </c>
      <c r="AE39" s="33">
        <v>-1702</v>
      </c>
      <c r="AF39" s="33">
        <v>1304</v>
      </c>
      <c r="AG39" s="33">
        <v>-17289</v>
      </c>
      <c r="AH39" s="33">
        <v>5375</v>
      </c>
      <c r="AI39" s="33">
        <v>-2056</v>
      </c>
      <c r="AJ39" s="33">
        <v>-3700</v>
      </c>
      <c r="AK39" s="33">
        <v>49529</v>
      </c>
      <c r="AL39" s="6"/>
      <c r="AM39" s="32">
        <f t="shared" ref="AM39:AP39" si="57">SUMIFS($C39:$U39,$C$7:$U$7,AM$7)</f>
        <v>3746</v>
      </c>
      <c r="AN39" s="32">
        <f t="shared" si="57"/>
        <v>1917</v>
      </c>
      <c r="AO39" s="32">
        <f t="shared" si="57"/>
        <v>149</v>
      </c>
      <c r="AP39" s="32">
        <f t="shared" si="57"/>
        <v>2326</v>
      </c>
      <c r="AQ39" s="32">
        <f t="shared" si="47"/>
        <v>2767</v>
      </c>
      <c r="AR39" s="32">
        <f t="shared" si="48"/>
        <v>2862</v>
      </c>
      <c r="AS39" s="32">
        <f>SUMIFS($C39:$AD39,$C$7:$AD$7,AS$7)</f>
        <v>-1364</v>
      </c>
      <c r="AT39" s="32">
        <f t="shared" si="50"/>
        <v>-12312</v>
      </c>
      <c r="AU39" s="6"/>
      <c r="AV39" s="32">
        <f t="shared" si="51"/>
        <v>-11090</v>
      </c>
      <c r="AW39" s="32">
        <f t="shared" si="52"/>
        <v>49148</v>
      </c>
    </row>
    <row r="40" spans="1:49" ht="13" outlineLevel="1" x14ac:dyDescent="0.15">
      <c r="A40" s="20" t="s">
        <v>50</v>
      </c>
      <c r="B40" s="20"/>
      <c r="C40" s="20"/>
      <c r="D40" s="20"/>
      <c r="E40" s="20"/>
      <c r="F40" s="34">
        <v>-32200</v>
      </c>
      <c r="G40" s="20"/>
      <c r="H40" s="20"/>
      <c r="I40" s="20"/>
      <c r="J40" s="20"/>
      <c r="K40" s="20"/>
      <c r="L40" s="20"/>
      <c r="M40" s="20"/>
      <c r="N40" s="20"/>
      <c r="O40" s="20"/>
      <c r="P40" s="20"/>
      <c r="Q40" s="20"/>
      <c r="R40" s="20"/>
      <c r="S40" s="20"/>
      <c r="T40" s="20"/>
      <c r="U40" s="20"/>
      <c r="V40" s="20"/>
      <c r="W40" s="20"/>
      <c r="X40" s="20"/>
      <c r="Y40" s="20"/>
      <c r="Z40" s="20"/>
      <c r="AA40" s="20"/>
      <c r="AB40" s="20"/>
      <c r="AC40" s="20"/>
      <c r="AD40" s="20"/>
      <c r="AE40" s="20"/>
      <c r="AF40" s="4"/>
      <c r="AG40" s="4"/>
      <c r="AH40" s="4"/>
      <c r="AI40" s="4"/>
      <c r="AJ40" s="4"/>
      <c r="AK40" s="4"/>
      <c r="AL40" s="20"/>
      <c r="AM40" s="20"/>
      <c r="AN40" s="20"/>
      <c r="AO40" s="20"/>
      <c r="AP40" s="20"/>
      <c r="AQ40" s="20"/>
      <c r="AR40" s="20"/>
      <c r="AS40" s="20"/>
      <c r="AT40" s="20"/>
      <c r="AU40" s="20"/>
      <c r="AV40" s="20"/>
      <c r="AW40" s="20"/>
    </row>
    <row r="41" spans="1:49" ht="13" outlineLevel="1" x14ac:dyDescent="0.15">
      <c r="A41" s="6" t="s">
        <v>51</v>
      </c>
      <c r="B41" s="6"/>
      <c r="C41" s="6"/>
      <c r="D41" s="6"/>
      <c r="E41" s="6"/>
      <c r="F41" s="18">
        <f>F42+F40</f>
        <v>-80489</v>
      </c>
      <c r="G41" s="6"/>
      <c r="H41" s="6"/>
      <c r="I41" s="6"/>
      <c r="J41" s="6"/>
      <c r="K41" s="6"/>
      <c r="L41" s="6"/>
      <c r="M41" s="6"/>
      <c r="N41" s="6"/>
      <c r="O41" s="6"/>
      <c r="P41" s="6"/>
      <c r="Q41" s="6"/>
      <c r="R41" s="6"/>
      <c r="S41" s="6"/>
      <c r="T41" s="6"/>
      <c r="U41" s="6"/>
      <c r="V41" s="6"/>
      <c r="W41" s="6"/>
      <c r="X41" s="6"/>
      <c r="Y41" s="6"/>
      <c r="Z41" s="6"/>
      <c r="AA41" s="6"/>
      <c r="AB41" s="6"/>
      <c r="AC41" s="6"/>
      <c r="AD41" s="6"/>
      <c r="AE41" s="6"/>
      <c r="AL41" s="6"/>
      <c r="AM41" s="6"/>
      <c r="AN41" s="6"/>
      <c r="AO41" s="6"/>
      <c r="AP41" s="6"/>
      <c r="AQ41" s="6"/>
      <c r="AR41" s="6"/>
      <c r="AS41" s="6"/>
      <c r="AT41" s="6"/>
      <c r="AU41" s="6"/>
      <c r="AV41" s="6"/>
      <c r="AW41" s="6"/>
    </row>
    <row r="42" spans="1:49" ht="13" x14ac:dyDescent="0.15">
      <c r="A42" s="6" t="s">
        <v>52</v>
      </c>
      <c r="B42" s="6"/>
      <c r="C42" s="25">
        <f t="shared" ref="C42:AK42" si="58">C38-C39</f>
        <v>-47978</v>
      </c>
      <c r="D42" s="25">
        <f t="shared" si="58"/>
        <v>-29620</v>
      </c>
      <c r="E42" s="25">
        <f t="shared" si="58"/>
        <v>-53930</v>
      </c>
      <c r="F42" s="25">
        <f t="shared" si="58"/>
        <v>-48289</v>
      </c>
      <c r="G42" s="25">
        <f t="shared" si="58"/>
        <v>-96755</v>
      </c>
      <c r="H42" s="25">
        <f t="shared" si="58"/>
        <v>-27345</v>
      </c>
      <c r="I42" s="25">
        <f t="shared" si="58"/>
        <v>-32323</v>
      </c>
      <c r="J42" s="25">
        <f t="shared" si="58"/>
        <v>-15167</v>
      </c>
      <c r="K42" s="25">
        <f t="shared" si="58"/>
        <v>-15090</v>
      </c>
      <c r="L42" s="25">
        <f t="shared" si="58"/>
        <v>-15962</v>
      </c>
      <c r="M42" s="25">
        <f t="shared" si="58"/>
        <v>-16098</v>
      </c>
      <c r="N42" s="25">
        <f t="shared" si="58"/>
        <v>-15663</v>
      </c>
      <c r="O42" s="25">
        <f t="shared" si="58"/>
        <v>-23986</v>
      </c>
      <c r="P42" s="25">
        <f t="shared" si="58"/>
        <v>-5906</v>
      </c>
      <c r="Q42" s="25">
        <f t="shared" si="58"/>
        <v>19643</v>
      </c>
      <c r="R42" s="25">
        <f t="shared" si="58"/>
        <v>-28204</v>
      </c>
      <c r="S42" s="25">
        <f t="shared" si="58"/>
        <v>-38151</v>
      </c>
      <c r="T42" s="25">
        <f t="shared" si="58"/>
        <v>-6740</v>
      </c>
      <c r="U42" s="25">
        <f t="shared" si="58"/>
        <v>29397</v>
      </c>
      <c r="V42" s="25">
        <f t="shared" si="58"/>
        <v>390940</v>
      </c>
      <c r="W42" s="25">
        <f t="shared" si="58"/>
        <v>-105891</v>
      </c>
      <c r="X42" s="25">
        <f t="shared" si="58"/>
        <v>-11478</v>
      </c>
      <c r="Y42" s="25">
        <f t="shared" si="58"/>
        <v>36515</v>
      </c>
      <c r="Z42" s="25">
        <f t="shared" si="58"/>
        <v>293959</v>
      </c>
      <c r="AA42" s="25">
        <f t="shared" si="58"/>
        <v>39006</v>
      </c>
      <c r="AB42" s="25">
        <f t="shared" si="58"/>
        <v>203680</v>
      </c>
      <c r="AC42" s="25">
        <f t="shared" si="58"/>
        <v>-2876</v>
      </c>
      <c r="AD42" s="25">
        <f t="shared" si="58"/>
        <v>-80986</v>
      </c>
      <c r="AE42" s="25">
        <f t="shared" si="58"/>
        <v>-207363</v>
      </c>
      <c r="AF42" s="25">
        <f t="shared" si="58"/>
        <v>-209277</v>
      </c>
      <c r="AG42" s="25">
        <f t="shared" si="58"/>
        <v>-18744</v>
      </c>
      <c r="AH42" s="25">
        <f t="shared" si="58"/>
        <v>-117621</v>
      </c>
      <c r="AI42" s="25">
        <f t="shared" si="58"/>
        <v>-19326</v>
      </c>
      <c r="AJ42" s="25">
        <f t="shared" si="58"/>
        <v>-125842</v>
      </c>
      <c r="AK42" s="25">
        <f t="shared" si="58"/>
        <v>-33760</v>
      </c>
      <c r="AL42" s="6"/>
      <c r="AM42" s="25">
        <f t="shared" ref="AM42:AP42" si="59">SUMIF($C$7:$T$7,AM$7,$C42:$T42)</f>
        <v>-179817</v>
      </c>
      <c r="AN42" s="25">
        <f t="shared" si="59"/>
        <v>-171590</v>
      </c>
      <c r="AO42" s="25">
        <f t="shared" si="59"/>
        <v>-62813</v>
      </c>
      <c r="AP42" s="25">
        <f t="shared" si="59"/>
        <v>-38453</v>
      </c>
      <c r="AQ42" s="25">
        <f>SUMIFS($C42:$V42,$C$7:$V$7,AQ$7)</f>
        <v>375446</v>
      </c>
      <c r="AR42" s="25">
        <f>SUMIFS($C42:$Z42,$C$7:$Z$7,AR$7)</f>
        <v>213105</v>
      </c>
      <c r="AS42" s="25">
        <f>AS38-AS39</f>
        <v>158825</v>
      </c>
      <c r="AT42" s="25">
        <f t="shared" ref="AT42:AT44" si="60">SUMIFS($C42:$AH42,$C$7:$AH$7,AT$7)</f>
        <v>-553005</v>
      </c>
      <c r="AU42" s="6"/>
      <c r="AV42" s="25">
        <f t="shared" ref="AV42:AV44" si="61">SUMIFS($C42:$AJ42,$C$5:$AJ$5,"&lt;="&amp;AV$5,$C$5:$AJ$5,"&gt;"&amp;EOMONTH(AV$5,-12))</f>
        <v>-516370</v>
      </c>
      <c r="AW42" s="25">
        <f t="shared" ref="AW42:AW44" si="62">SUMIFS($C42:$AK42,$C$5:$AK$5,"&lt;="&amp;AW$5,$C$5:$AK$5,"&gt;"&amp;EOMONTH(AW$5,-12))</f>
        <v>-296549</v>
      </c>
    </row>
    <row r="43" spans="1:49" ht="13" x14ac:dyDescent="0.15">
      <c r="A43" s="6" t="s">
        <v>53</v>
      </c>
      <c r="B43" s="6"/>
      <c r="C43" s="6"/>
      <c r="D43" s="6"/>
      <c r="E43" s="6"/>
      <c r="F43" s="6"/>
      <c r="G43" s="6"/>
      <c r="H43" s="6"/>
      <c r="I43" s="6"/>
      <c r="J43" s="6"/>
      <c r="K43" s="6"/>
      <c r="L43" s="6"/>
      <c r="M43" s="6"/>
      <c r="N43" s="6"/>
      <c r="O43" s="30"/>
      <c r="P43" s="30"/>
      <c r="Q43" s="30"/>
      <c r="R43" s="30"/>
      <c r="S43" s="30"/>
      <c r="T43" s="30"/>
      <c r="U43" s="30"/>
      <c r="V43" s="30"/>
      <c r="W43" s="30"/>
      <c r="X43" s="30"/>
      <c r="Y43" s="30"/>
      <c r="Z43" s="30"/>
      <c r="AA43" s="30"/>
      <c r="AB43" s="30">
        <v>-343</v>
      </c>
      <c r="AC43" s="30">
        <v>-2960</v>
      </c>
      <c r="AD43" s="33">
        <v>-4155</v>
      </c>
      <c r="AE43" s="33">
        <v>-3164</v>
      </c>
      <c r="AF43" s="33">
        <v>-1263</v>
      </c>
      <c r="AG43" s="33">
        <v>-4033</v>
      </c>
      <c r="AH43" s="33">
        <v>-3798</v>
      </c>
      <c r="AI43" s="33">
        <v>-2488</v>
      </c>
      <c r="AJ43" s="33">
        <v>-3336</v>
      </c>
      <c r="AK43" s="33">
        <v>-4806</v>
      </c>
      <c r="AL43" s="6"/>
      <c r="AM43" s="6"/>
      <c r="AN43" s="6"/>
      <c r="AO43" s="6"/>
      <c r="AP43" s="6"/>
      <c r="AQ43" s="6"/>
      <c r="AR43" s="6"/>
      <c r="AS43" s="32">
        <f>SUMIFS($C43:$AD43,$C$7:$AD$7,AS$7)</f>
        <v>-7458</v>
      </c>
      <c r="AT43" s="32">
        <f t="shared" si="60"/>
        <v>-12258</v>
      </c>
      <c r="AU43" s="6"/>
      <c r="AV43" s="32">
        <f t="shared" si="61"/>
        <v>-12615</v>
      </c>
      <c r="AW43" s="32">
        <f t="shared" si="62"/>
        <v>-14428</v>
      </c>
    </row>
    <row r="44" spans="1:49" ht="13" x14ac:dyDescent="0.15">
      <c r="A44" s="6" t="s">
        <v>54</v>
      </c>
      <c r="B44" s="6"/>
      <c r="C44" s="25">
        <f t="shared" ref="C44:AK44" si="63">C42-C43</f>
        <v>-47978</v>
      </c>
      <c r="D44" s="25">
        <f t="shared" si="63"/>
        <v>-29620</v>
      </c>
      <c r="E44" s="25">
        <f t="shared" si="63"/>
        <v>-53930</v>
      </c>
      <c r="F44" s="25">
        <f t="shared" si="63"/>
        <v>-48289</v>
      </c>
      <c r="G44" s="25">
        <f t="shared" si="63"/>
        <v>-96755</v>
      </c>
      <c r="H44" s="25">
        <f t="shared" si="63"/>
        <v>-27345</v>
      </c>
      <c r="I44" s="25">
        <f t="shared" si="63"/>
        <v>-32323</v>
      </c>
      <c r="J44" s="25">
        <f t="shared" si="63"/>
        <v>-15167</v>
      </c>
      <c r="K44" s="25">
        <f t="shared" si="63"/>
        <v>-15090</v>
      </c>
      <c r="L44" s="25">
        <f t="shared" si="63"/>
        <v>-15962</v>
      </c>
      <c r="M44" s="25">
        <f t="shared" si="63"/>
        <v>-16098</v>
      </c>
      <c r="N44" s="25">
        <f t="shared" si="63"/>
        <v>-15663</v>
      </c>
      <c r="O44" s="25">
        <f t="shared" si="63"/>
        <v>-23986</v>
      </c>
      <c r="P44" s="25">
        <f t="shared" si="63"/>
        <v>-5906</v>
      </c>
      <c r="Q44" s="25">
        <f t="shared" si="63"/>
        <v>19643</v>
      </c>
      <c r="R44" s="25">
        <f t="shared" si="63"/>
        <v>-28204</v>
      </c>
      <c r="S44" s="25">
        <f t="shared" si="63"/>
        <v>-38151</v>
      </c>
      <c r="T44" s="25">
        <f t="shared" si="63"/>
        <v>-6740</v>
      </c>
      <c r="U44" s="25">
        <f t="shared" si="63"/>
        <v>29397</v>
      </c>
      <c r="V44" s="25">
        <f t="shared" si="63"/>
        <v>390940</v>
      </c>
      <c r="W44" s="25">
        <f t="shared" si="63"/>
        <v>-105891</v>
      </c>
      <c r="X44" s="25">
        <f t="shared" si="63"/>
        <v>-11478</v>
      </c>
      <c r="Y44" s="25">
        <f t="shared" si="63"/>
        <v>36515</v>
      </c>
      <c r="Z44" s="25">
        <f t="shared" si="63"/>
        <v>293959</v>
      </c>
      <c r="AA44" s="25">
        <f t="shared" si="63"/>
        <v>39006</v>
      </c>
      <c r="AB44" s="25">
        <f t="shared" si="63"/>
        <v>204023</v>
      </c>
      <c r="AC44" s="25">
        <f t="shared" si="63"/>
        <v>84</v>
      </c>
      <c r="AD44" s="25">
        <f t="shared" si="63"/>
        <v>-76831</v>
      </c>
      <c r="AE44" s="25">
        <f t="shared" si="63"/>
        <v>-204199</v>
      </c>
      <c r="AF44" s="25">
        <f t="shared" si="63"/>
        <v>-208014</v>
      </c>
      <c r="AG44" s="25">
        <f t="shared" si="63"/>
        <v>-14711</v>
      </c>
      <c r="AH44" s="25">
        <f t="shared" si="63"/>
        <v>-113823</v>
      </c>
      <c r="AI44" s="25">
        <f t="shared" si="63"/>
        <v>-16838</v>
      </c>
      <c r="AJ44" s="25">
        <f t="shared" si="63"/>
        <v>-122506</v>
      </c>
      <c r="AK44" s="25">
        <f t="shared" si="63"/>
        <v>-28954</v>
      </c>
      <c r="AL44" s="6"/>
      <c r="AM44" s="25">
        <f t="shared" ref="AM44:AS44" si="64">AM42-AM43</f>
        <v>-179817</v>
      </c>
      <c r="AN44" s="25">
        <f t="shared" si="64"/>
        <v>-171590</v>
      </c>
      <c r="AO44" s="25">
        <f t="shared" si="64"/>
        <v>-62813</v>
      </c>
      <c r="AP44" s="25">
        <f t="shared" si="64"/>
        <v>-38453</v>
      </c>
      <c r="AQ44" s="25">
        <f t="shared" si="64"/>
        <v>375446</v>
      </c>
      <c r="AR44" s="25">
        <f t="shared" si="64"/>
        <v>213105</v>
      </c>
      <c r="AS44" s="25">
        <f t="shared" si="64"/>
        <v>166283</v>
      </c>
      <c r="AT44" s="25">
        <f t="shared" si="60"/>
        <v>-540747</v>
      </c>
      <c r="AU44" s="6"/>
      <c r="AV44" s="25">
        <f t="shared" si="61"/>
        <v>-503755</v>
      </c>
      <c r="AW44" s="25">
        <f t="shared" si="62"/>
        <v>-282121</v>
      </c>
    </row>
    <row r="45" spans="1:49" ht="13" x14ac:dyDescent="0.15">
      <c r="A45" s="6"/>
      <c r="B45" s="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33"/>
      <c r="AG45" s="33"/>
      <c r="AH45" s="33"/>
      <c r="AI45" s="33"/>
      <c r="AJ45" s="33"/>
      <c r="AK45" s="33"/>
      <c r="AL45" s="6"/>
      <c r="AM45" s="6"/>
      <c r="AN45" s="6"/>
      <c r="AO45" s="6"/>
      <c r="AP45" s="6"/>
      <c r="AQ45" s="6"/>
      <c r="AR45" s="6"/>
      <c r="AS45" s="6"/>
      <c r="AT45" s="6"/>
      <c r="AU45" s="6"/>
      <c r="AV45" s="6"/>
      <c r="AW45" s="6"/>
    </row>
    <row r="46" spans="1:49" ht="13" x14ac:dyDescent="0.15">
      <c r="A46" s="13" t="s">
        <v>55</v>
      </c>
      <c r="B46" s="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25"/>
      <c r="AG46" s="25"/>
      <c r="AH46" s="25"/>
      <c r="AI46" s="25"/>
      <c r="AJ46" s="25"/>
      <c r="AK46" s="25"/>
      <c r="AL46" s="6"/>
      <c r="AM46" s="6"/>
      <c r="AN46" s="6"/>
      <c r="AO46" s="6"/>
      <c r="AP46" s="6"/>
      <c r="AQ46" s="6"/>
      <c r="AR46" s="6"/>
      <c r="AS46" s="6"/>
      <c r="AT46" s="6"/>
      <c r="AU46" s="6"/>
      <c r="AV46" s="6"/>
      <c r="AW46" s="6"/>
    </row>
    <row r="47" spans="1:49" ht="13" x14ac:dyDescent="0.15">
      <c r="A47" s="6" t="s">
        <v>56</v>
      </c>
      <c r="B47" s="6"/>
      <c r="C47" s="35">
        <v>-0.33</v>
      </c>
      <c r="D47" s="35">
        <v>-0.2</v>
      </c>
      <c r="E47" s="35">
        <v>-0.35</v>
      </c>
      <c r="F47" s="35">
        <v>-0.34</v>
      </c>
      <c r="G47" s="35">
        <v>-0.28999999999999998</v>
      </c>
      <c r="H47" s="35">
        <v>-0.08</v>
      </c>
      <c r="I47" s="35">
        <v>-0.09</v>
      </c>
      <c r="J47" s="35">
        <v>-0.04</v>
      </c>
      <c r="K47" s="35">
        <v>-0.04</v>
      </c>
      <c r="L47" s="35">
        <v>-0.04</v>
      </c>
      <c r="M47" s="35">
        <v>-0.04</v>
      </c>
      <c r="N47" s="35">
        <v>-0.04</v>
      </c>
      <c r="O47" s="35">
        <v>-0.06</v>
      </c>
      <c r="P47" s="35">
        <v>-0.01</v>
      </c>
      <c r="Q47" s="35">
        <v>0.05</v>
      </c>
      <c r="R47" s="35">
        <v>-7.0000000000000007E-2</v>
      </c>
      <c r="S47" s="35">
        <v>-0.09</v>
      </c>
      <c r="T47" s="35">
        <v>-0.02</v>
      </c>
      <c r="U47" s="35">
        <v>7.0000000000000007E-2</v>
      </c>
      <c r="V47" s="35">
        <v>0.91</v>
      </c>
      <c r="W47" s="35">
        <v>-0.24</v>
      </c>
      <c r="X47" s="35">
        <v>-0.03</v>
      </c>
      <c r="Y47" s="35">
        <v>0.08</v>
      </c>
      <c r="Z47" s="35">
        <v>0.65</v>
      </c>
      <c r="AA47" s="35">
        <v>0.09</v>
      </c>
      <c r="AB47" s="35">
        <v>0.45</v>
      </c>
      <c r="AC47" s="35">
        <v>0</v>
      </c>
      <c r="AD47" s="36">
        <v>-0.166094491116866</v>
      </c>
      <c r="AE47" s="36">
        <v>-0.38</v>
      </c>
      <c r="AF47" s="36">
        <v>-0.36</v>
      </c>
      <c r="AG47" s="36">
        <v>-0.02</v>
      </c>
      <c r="AH47" s="36">
        <v>-0.19</v>
      </c>
      <c r="AI47" s="36">
        <v>-0.03</v>
      </c>
      <c r="AJ47" s="36">
        <v>-0.2</v>
      </c>
      <c r="AK47" s="36">
        <v>-0.05</v>
      </c>
      <c r="AL47" s="6"/>
      <c r="AM47" s="37">
        <v>-1.23</v>
      </c>
      <c r="AN47" s="37">
        <v>-0.5</v>
      </c>
      <c r="AO47" s="37">
        <v>-0.17</v>
      </c>
      <c r="AP47" s="37">
        <v>-0.09</v>
      </c>
      <c r="AQ47" s="37">
        <v>0.88</v>
      </c>
      <c r="AR47" s="37">
        <v>0.48</v>
      </c>
      <c r="AS47" s="38">
        <v>0.36272337009632799</v>
      </c>
      <c r="AT47" s="38">
        <v>-0.93</v>
      </c>
      <c r="AU47" s="6"/>
      <c r="AV47" s="38"/>
      <c r="AW47" s="38"/>
    </row>
    <row r="48" spans="1:49" ht="13" x14ac:dyDescent="0.15">
      <c r="A48" s="6" t="s">
        <v>57</v>
      </c>
      <c r="B48" s="6"/>
      <c r="C48" s="35">
        <v>-0.33</v>
      </c>
      <c r="D48" s="35">
        <v>-0.2</v>
      </c>
      <c r="E48" s="35">
        <v>-0.35</v>
      </c>
      <c r="F48" s="35">
        <v>-0.34</v>
      </c>
      <c r="G48" s="35">
        <v>-0.28999999999999998</v>
      </c>
      <c r="H48" s="35">
        <v>-0.08</v>
      </c>
      <c r="I48" s="35">
        <v>-0.09</v>
      </c>
      <c r="J48" s="35">
        <v>-0.04</v>
      </c>
      <c r="K48" s="35">
        <v>-0.04</v>
      </c>
      <c r="L48" s="35">
        <v>-0.04</v>
      </c>
      <c r="M48" s="35">
        <v>-0.04</v>
      </c>
      <c r="N48" s="35">
        <v>-0.04</v>
      </c>
      <c r="O48" s="35">
        <v>-0.06</v>
      </c>
      <c r="P48" s="35">
        <v>-0.01</v>
      </c>
      <c r="Q48" s="35">
        <v>0.04</v>
      </c>
      <c r="R48" s="35">
        <v>-7.0000000000000007E-2</v>
      </c>
      <c r="S48" s="35">
        <v>-0.09</v>
      </c>
      <c r="T48" s="35">
        <v>-0.02</v>
      </c>
      <c r="U48" s="35">
        <v>0.06</v>
      </c>
      <c r="V48" s="35">
        <v>0.83</v>
      </c>
      <c r="W48" s="35">
        <v>-0.24</v>
      </c>
      <c r="X48" s="35">
        <v>-0.03</v>
      </c>
      <c r="Y48" s="35">
        <v>7.0000000000000007E-2</v>
      </c>
      <c r="Z48" s="35">
        <v>0.59</v>
      </c>
      <c r="AA48" s="35">
        <v>0.08</v>
      </c>
      <c r="AB48" s="35">
        <v>0.4</v>
      </c>
      <c r="AC48" s="35">
        <v>0</v>
      </c>
      <c r="AD48" s="36">
        <v>-0.166094491116866</v>
      </c>
      <c r="AE48" s="36">
        <v>-0.38</v>
      </c>
      <c r="AF48" s="36">
        <v>-0.36</v>
      </c>
      <c r="AG48" s="36">
        <v>-0.02</v>
      </c>
      <c r="AH48" s="36">
        <v>-0.19</v>
      </c>
      <c r="AI48" s="36">
        <v>-0.03</v>
      </c>
      <c r="AJ48" s="36">
        <v>-0.2</v>
      </c>
      <c r="AK48" s="36">
        <v>-0.05</v>
      </c>
      <c r="AL48" s="6"/>
      <c r="AM48" s="37">
        <v>-1.23</v>
      </c>
      <c r="AN48" s="37">
        <v>-0.5</v>
      </c>
      <c r="AO48" s="37">
        <v>-0.17</v>
      </c>
      <c r="AP48" s="37">
        <v>-0.09</v>
      </c>
      <c r="AQ48" s="37">
        <v>0.81</v>
      </c>
      <c r="AR48" s="37">
        <v>0.44</v>
      </c>
      <c r="AS48" s="38">
        <v>0.33</v>
      </c>
      <c r="AT48" s="38">
        <v>-0.93</v>
      </c>
      <c r="AU48" s="6"/>
      <c r="AV48" s="38"/>
      <c r="AW48" s="38"/>
    </row>
    <row r="49" spans="1:49" ht="13" x14ac:dyDescent="0.15">
      <c r="A49" s="6"/>
      <c r="B49" s="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row>
    <row r="50" spans="1:49" ht="13" x14ac:dyDescent="0.15">
      <c r="A50" s="13" t="s">
        <v>58</v>
      </c>
      <c r="B50" s="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row>
    <row r="51" spans="1:49" ht="13" x14ac:dyDescent="0.15">
      <c r="A51" s="6" t="s">
        <v>56</v>
      </c>
      <c r="B51" s="6"/>
      <c r="C51" s="23">
        <v>145069</v>
      </c>
      <c r="D51" s="23">
        <v>149253</v>
      </c>
      <c r="E51" s="23">
        <v>152334</v>
      </c>
      <c r="F51" s="23">
        <v>234548</v>
      </c>
      <c r="G51" s="23">
        <v>331324</v>
      </c>
      <c r="H51" s="23">
        <v>334488</v>
      </c>
      <c r="I51" s="23">
        <v>343893</v>
      </c>
      <c r="J51" s="23">
        <v>356343</v>
      </c>
      <c r="K51" s="23">
        <v>366737</v>
      </c>
      <c r="L51" s="23">
        <v>376357</v>
      </c>
      <c r="M51" s="23">
        <v>383951</v>
      </c>
      <c r="N51" s="23">
        <v>390030</v>
      </c>
      <c r="O51" s="23">
        <v>395948</v>
      </c>
      <c r="P51" s="23">
        <v>403301</v>
      </c>
      <c r="Q51" s="23">
        <v>409690</v>
      </c>
      <c r="R51" s="23">
        <v>413984</v>
      </c>
      <c r="S51" s="23">
        <v>419289</v>
      </c>
      <c r="T51" s="23">
        <v>423305</v>
      </c>
      <c r="U51" s="23">
        <v>427124</v>
      </c>
      <c r="V51" s="23">
        <v>430136</v>
      </c>
      <c r="W51" s="23">
        <v>434940</v>
      </c>
      <c r="X51" s="23">
        <v>440117</v>
      </c>
      <c r="Y51" s="23">
        <v>444458</v>
      </c>
      <c r="Z51" s="23">
        <v>452869</v>
      </c>
      <c r="AA51" s="23">
        <v>454973</v>
      </c>
      <c r="AB51" s="23">
        <v>455431</v>
      </c>
      <c r="AC51" s="23">
        <v>460654</v>
      </c>
      <c r="AD51" s="23">
        <v>462562</v>
      </c>
      <c r="AE51" s="23">
        <v>541435</v>
      </c>
      <c r="AF51" s="23">
        <v>581350</v>
      </c>
      <c r="AG51" s="23">
        <v>592672</v>
      </c>
      <c r="AH51" s="23">
        <v>598875</v>
      </c>
      <c r="AI51" s="23">
        <v>602234</v>
      </c>
      <c r="AJ51" s="23">
        <v>606692</v>
      </c>
      <c r="AK51" s="23">
        <v>611276</v>
      </c>
      <c r="AL51" s="6"/>
      <c r="AM51" s="23">
        <v>170498</v>
      </c>
      <c r="AN51" s="23">
        <v>341555</v>
      </c>
      <c r="AO51" s="23">
        <v>379344</v>
      </c>
      <c r="AP51" s="23">
        <v>405731</v>
      </c>
      <c r="AQ51" s="23">
        <v>424999</v>
      </c>
      <c r="AR51" s="23">
        <v>443126</v>
      </c>
      <c r="AS51" s="23">
        <v>458432</v>
      </c>
      <c r="AT51" s="23">
        <v>578949</v>
      </c>
      <c r="AU51" s="6"/>
      <c r="AV51" s="6"/>
      <c r="AW51" s="6"/>
    </row>
    <row r="52" spans="1:49" ht="13" x14ac:dyDescent="0.15">
      <c r="A52" s="6" t="s">
        <v>57</v>
      </c>
      <c r="B52" s="6"/>
      <c r="C52" s="23">
        <v>145069</v>
      </c>
      <c r="D52" s="23">
        <v>149253</v>
      </c>
      <c r="E52" s="23">
        <v>152334</v>
      </c>
      <c r="F52" s="23">
        <v>234548</v>
      </c>
      <c r="G52" s="23">
        <v>331324</v>
      </c>
      <c r="H52" s="23">
        <v>334488</v>
      </c>
      <c r="I52" s="23">
        <v>343893</v>
      </c>
      <c r="J52" s="23">
        <v>356343</v>
      </c>
      <c r="K52" s="23">
        <v>366737</v>
      </c>
      <c r="L52" s="23">
        <v>376357</v>
      </c>
      <c r="M52" s="23">
        <v>383951</v>
      </c>
      <c r="N52" s="23">
        <v>390030</v>
      </c>
      <c r="O52" s="23">
        <v>395948</v>
      </c>
      <c r="P52" s="23">
        <v>403301</v>
      </c>
      <c r="Q52" s="23">
        <v>474915</v>
      </c>
      <c r="R52" s="23">
        <v>413984</v>
      </c>
      <c r="S52" s="23">
        <v>419289</v>
      </c>
      <c r="T52" s="23">
        <v>423305</v>
      </c>
      <c r="U52" s="23">
        <v>466099</v>
      </c>
      <c r="V52" s="23">
        <v>485394</v>
      </c>
      <c r="W52" s="23">
        <v>434940</v>
      </c>
      <c r="X52" s="23">
        <v>440117</v>
      </c>
      <c r="Y52" s="23">
        <v>488069</v>
      </c>
      <c r="Z52" s="23">
        <v>502237</v>
      </c>
      <c r="AA52" s="23">
        <v>501353</v>
      </c>
      <c r="AB52" s="23">
        <v>522578</v>
      </c>
      <c r="AC52" s="23">
        <v>504120</v>
      </c>
      <c r="AD52" s="23">
        <v>462562</v>
      </c>
      <c r="AE52" s="23">
        <v>541435</v>
      </c>
      <c r="AF52" s="23">
        <v>581350</v>
      </c>
      <c r="AG52" s="23">
        <v>592672</v>
      </c>
      <c r="AH52" s="23">
        <v>598875</v>
      </c>
      <c r="AI52" s="23">
        <v>602234</v>
      </c>
      <c r="AJ52" s="23">
        <v>606692</v>
      </c>
      <c r="AK52" s="23">
        <v>611276</v>
      </c>
      <c r="AL52" s="6"/>
      <c r="AM52" s="23">
        <v>170498</v>
      </c>
      <c r="AN52" s="23">
        <v>341555</v>
      </c>
      <c r="AO52" s="23">
        <v>379344</v>
      </c>
      <c r="AP52" s="23">
        <v>405731</v>
      </c>
      <c r="AQ52" s="23">
        <v>466076</v>
      </c>
      <c r="AR52" s="23">
        <v>482167</v>
      </c>
      <c r="AS52" s="23">
        <v>525725</v>
      </c>
      <c r="AT52" s="23">
        <v>578949</v>
      </c>
      <c r="AU52" s="6"/>
      <c r="AV52" s="6"/>
      <c r="AW52" s="6"/>
    </row>
    <row r="53" spans="1:49" ht="13" x14ac:dyDescent="0.15">
      <c r="A53" s="6"/>
      <c r="B53" s="6"/>
      <c r="C53" s="29"/>
      <c r="D53" s="29"/>
      <c r="E53" s="29"/>
      <c r="F53" s="29"/>
      <c r="G53" s="29"/>
      <c r="H53" s="29"/>
      <c r="I53" s="29"/>
      <c r="J53" s="29"/>
      <c r="K53" s="29"/>
      <c r="L53" s="29"/>
      <c r="M53" s="29"/>
      <c r="N53" s="29"/>
      <c r="O53" s="29"/>
      <c r="P53" s="29"/>
      <c r="Q53" s="29"/>
      <c r="R53" s="29"/>
      <c r="S53" s="29"/>
      <c r="T53" s="29"/>
      <c r="U53" s="6"/>
      <c r="V53" s="6"/>
      <c r="W53" s="6"/>
      <c r="X53" s="6"/>
      <c r="Y53" s="6"/>
      <c r="Z53" s="6"/>
      <c r="AA53" s="6"/>
      <c r="AB53" s="6"/>
      <c r="AC53" s="6"/>
      <c r="AD53" s="6"/>
      <c r="AE53" s="6"/>
      <c r="AF53" s="23"/>
      <c r="AG53" s="23"/>
      <c r="AH53" s="23"/>
      <c r="AI53" s="23"/>
      <c r="AJ53" s="23"/>
      <c r="AK53" s="23"/>
      <c r="AL53" s="6"/>
      <c r="AM53" s="29"/>
      <c r="AN53" s="29"/>
      <c r="AO53" s="29"/>
      <c r="AP53" s="29"/>
      <c r="AQ53" s="29"/>
      <c r="AR53" s="29"/>
      <c r="AS53" s="29"/>
      <c r="AT53" s="29"/>
      <c r="AU53" s="6"/>
      <c r="AV53" s="6"/>
      <c r="AW53" s="6"/>
    </row>
    <row r="54" spans="1:49" ht="13" x14ac:dyDescent="0.15">
      <c r="A54" s="13" t="s">
        <v>59</v>
      </c>
      <c r="B54" s="6"/>
      <c r="C54" s="23"/>
      <c r="D54" s="23"/>
      <c r="E54" s="23"/>
      <c r="F54" s="23"/>
      <c r="G54" s="23"/>
      <c r="H54" s="23"/>
      <c r="I54" s="23"/>
      <c r="J54" s="23"/>
      <c r="K54" s="23"/>
      <c r="L54" s="23"/>
      <c r="M54" s="23"/>
      <c r="N54" s="23"/>
      <c r="O54" s="23"/>
      <c r="P54" s="23"/>
      <c r="Q54" s="23"/>
      <c r="R54" s="23"/>
      <c r="S54" s="23"/>
      <c r="T54" s="23"/>
      <c r="U54" s="24"/>
      <c r="V54" s="24"/>
      <c r="W54" s="24"/>
      <c r="X54" s="24"/>
      <c r="Y54" s="24"/>
      <c r="Z54" s="24"/>
      <c r="AA54" s="24"/>
      <c r="AB54" s="24"/>
      <c r="AC54" s="24"/>
      <c r="AD54" s="24"/>
      <c r="AE54" s="24"/>
      <c r="AF54" s="23"/>
      <c r="AG54" s="23"/>
      <c r="AH54" s="23"/>
      <c r="AI54" s="23"/>
      <c r="AJ54" s="23"/>
      <c r="AK54" s="23"/>
      <c r="AL54" s="6"/>
      <c r="AM54" s="23"/>
      <c r="AN54" s="23"/>
      <c r="AO54" s="23"/>
      <c r="AP54" s="23"/>
      <c r="AQ54" s="23"/>
      <c r="AR54" s="23"/>
      <c r="AS54" s="23"/>
      <c r="AT54" s="23"/>
      <c r="AU54" s="6"/>
      <c r="AV54" s="6"/>
      <c r="AW54" s="6"/>
    </row>
    <row r="55" spans="1:49" ht="13" x14ac:dyDescent="0.15">
      <c r="A55" s="39" t="s">
        <v>60</v>
      </c>
      <c r="B55" s="6"/>
      <c r="C55" s="23"/>
      <c r="D55" s="23"/>
      <c r="E55" s="23"/>
      <c r="F55" s="23"/>
      <c r="G55" s="40">
        <f t="shared" ref="G55:AK55" si="65">G9/C9-1</f>
        <v>0.42320591161006105</v>
      </c>
      <c r="H55" s="40">
        <f t="shared" si="65"/>
        <v>0.40405750700366339</v>
      </c>
      <c r="I55" s="40">
        <f t="shared" si="65"/>
        <v>0.38223914861810604</v>
      </c>
      <c r="J55" s="40">
        <f t="shared" si="65"/>
        <v>0.34832303796111441</v>
      </c>
      <c r="K55" s="40">
        <f t="shared" si="65"/>
        <v>0.34289888934375767</v>
      </c>
      <c r="L55" s="40">
        <f t="shared" si="65"/>
        <v>0.32121831696193648</v>
      </c>
      <c r="M55" s="40">
        <f t="shared" si="65"/>
        <v>0.31330742866560057</v>
      </c>
      <c r="N55" s="40">
        <f t="shared" si="65"/>
        <v>0.30339680394339319</v>
      </c>
      <c r="O55" s="40">
        <f t="shared" si="65"/>
        <v>0.29632098900063952</v>
      </c>
      <c r="P55" s="40">
        <f t="shared" si="65"/>
        <v>0.2969786232147118</v>
      </c>
      <c r="Q55" s="40">
        <f t="shared" si="65"/>
        <v>0.28501879341750014</v>
      </c>
      <c r="R55" s="40">
        <f t="shared" si="65"/>
        <v>0.2729445761820164</v>
      </c>
      <c r="S55" s="40">
        <f t="shared" si="65"/>
        <v>0.25567024894988299</v>
      </c>
      <c r="T55" s="40">
        <f t="shared" si="65"/>
        <v>0.24036351538958578</v>
      </c>
      <c r="U55" s="40">
        <f t="shared" si="65"/>
        <v>0.24602065354051983</v>
      </c>
      <c r="V55" s="40">
        <f t="shared" si="65"/>
        <v>0.2461478102790946</v>
      </c>
      <c r="W55" s="40">
        <f t="shared" si="65"/>
        <v>0.15430094920229864</v>
      </c>
      <c r="X55" s="40">
        <f t="shared" si="65"/>
        <v>-0.11984113680029918</v>
      </c>
      <c r="Y55" s="40">
        <f t="shared" si="65"/>
        <v>0.13307503349162775</v>
      </c>
      <c r="Z55" s="40">
        <f t="shared" si="65"/>
        <v>0.11635823980388849</v>
      </c>
      <c r="AA55" s="40">
        <f t="shared" si="65"/>
        <v>0.26596983779206207</v>
      </c>
      <c r="AB55" s="40">
        <f t="shared" si="65"/>
        <v>0.7983040616960555</v>
      </c>
      <c r="AC55" s="40">
        <f t="shared" si="65"/>
        <v>0.4017598730781784</v>
      </c>
      <c r="AD55" s="40">
        <f t="shared" si="65"/>
        <v>0.4089187318557046</v>
      </c>
      <c r="AE55" s="40">
        <f t="shared" si="65"/>
        <v>0.28470001552515134</v>
      </c>
      <c r="AF55" s="40">
        <f t="shared" si="65"/>
        <v>0.20223271895407802</v>
      </c>
      <c r="AG55" s="40">
        <f t="shared" si="65"/>
        <v>0.17027231234194784</v>
      </c>
      <c r="AH55" s="40">
        <f t="shared" si="65"/>
        <v>0.12687972581577989</v>
      </c>
      <c r="AI55" s="40">
        <f t="shared" si="65"/>
        <v>0.15388545859628255</v>
      </c>
      <c r="AJ55" s="40">
        <f t="shared" si="65"/>
        <v>0.10974197452475321</v>
      </c>
      <c r="AK55" s="40">
        <f t="shared" si="65"/>
        <v>9.2745851148633873E-2</v>
      </c>
      <c r="AL55" s="41"/>
      <c r="AM55" s="42"/>
      <c r="AN55" s="40">
        <f t="shared" ref="AN55:AT55" si="66">AN9/AM9-1</f>
        <v>0.38623154948617011</v>
      </c>
      <c r="AO55" s="40">
        <f t="shared" si="66"/>
        <v>0.31865591693220519</v>
      </c>
      <c r="AP55" s="40">
        <f t="shared" si="66"/>
        <v>0.28709741929637622</v>
      </c>
      <c r="AQ55" s="40">
        <f t="shared" si="66"/>
        <v>0.2466660273661101</v>
      </c>
      <c r="AR55" s="40">
        <f t="shared" si="66"/>
        <v>6.9425142012168539E-2</v>
      </c>
      <c r="AS55" s="40">
        <f t="shared" si="66"/>
        <v>0.45468224674034241</v>
      </c>
      <c r="AT55" s="40">
        <f t="shared" si="66"/>
        <v>0.18951936786402923</v>
      </c>
      <c r="AU55" s="41"/>
      <c r="AV55" s="41"/>
      <c r="AW55" s="40">
        <f>AW9/AV9-1</f>
        <v>0.11896629498468703</v>
      </c>
    </row>
    <row r="56" spans="1:49" ht="13" x14ac:dyDescent="0.15">
      <c r="A56" s="39" t="s">
        <v>61</v>
      </c>
      <c r="B56" s="6"/>
      <c r="C56" s="23"/>
      <c r="D56" s="23"/>
      <c r="E56" s="23"/>
      <c r="F56" s="23"/>
      <c r="G56" s="40">
        <f t="shared" ref="G56:AK56" si="67">G11/C11-1</f>
        <v>1.9722707969023232</v>
      </c>
      <c r="H56" s="40">
        <f t="shared" si="67"/>
        <v>1.2986540841584158</v>
      </c>
      <c r="I56" s="40">
        <f t="shared" si="67"/>
        <v>1.4037021913706274</v>
      </c>
      <c r="J56" s="40">
        <f t="shared" si="67"/>
        <v>0.81005137368773728</v>
      </c>
      <c r="K56" s="40">
        <f t="shared" si="67"/>
        <v>1.0616910405110103</v>
      </c>
      <c r="L56" s="40">
        <f t="shared" si="67"/>
        <v>0.99047683144328169</v>
      </c>
      <c r="M56" s="40">
        <f t="shared" si="67"/>
        <v>0.8417610419026047</v>
      </c>
      <c r="N56" s="40">
        <f t="shared" si="67"/>
        <v>0.95967224443457222</v>
      </c>
      <c r="O56" s="40">
        <f t="shared" si="67"/>
        <v>0.97827150428047283</v>
      </c>
      <c r="P56" s="40">
        <f t="shared" si="67"/>
        <v>1.2710013355649101</v>
      </c>
      <c r="Q56" s="40">
        <f t="shared" si="67"/>
        <v>1.5549645662633935</v>
      </c>
      <c r="R56" s="40">
        <f t="shared" si="67"/>
        <v>1.4447369083902171</v>
      </c>
      <c r="S56" s="40">
        <f t="shared" si="67"/>
        <v>1.2550023698147421</v>
      </c>
      <c r="T56" s="40">
        <f t="shared" si="67"/>
        <v>0.87135604323616112</v>
      </c>
      <c r="U56" s="40">
        <f t="shared" si="67"/>
        <v>0.68348946769913899</v>
      </c>
      <c r="V56" s="40">
        <f t="shared" si="67"/>
        <v>0.44971846875853227</v>
      </c>
      <c r="W56" s="40">
        <f t="shared" si="67"/>
        <v>0.35355506106727219</v>
      </c>
      <c r="X56" s="40">
        <f t="shared" si="67"/>
        <v>0.3774797818468234</v>
      </c>
      <c r="Y56" s="40">
        <f t="shared" si="67"/>
        <v>0.59942959460473699</v>
      </c>
      <c r="Z56" s="40">
        <f t="shared" si="67"/>
        <v>0.5968267505285787</v>
      </c>
      <c r="AA56" s="40">
        <f t="shared" si="67"/>
        <v>0.88256283018549464</v>
      </c>
      <c r="AB56" s="40">
        <f t="shared" si="67"/>
        <v>0.97871056241426602</v>
      </c>
      <c r="AC56" s="40">
        <f t="shared" si="67"/>
        <v>0.55248233606392527</v>
      </c>
      <c r="AD56" s="40">
        <f t="shared" si="67"/>
        <v>0.71818386144188207</v>
      </c>
      <c r="AE56" s="40">
        <f t="shared" si="67"/>
        <v>0.72061985256804517</v>
      </c>
      <c r="AF56" s="40">
        <f t="shared" si="67"/>
        <v>0.59791470245687983</v>
      </c>
      <c r="AG56" s="40">
        <f t="shared" si="67"/>
        <v>0.71497186119147349</v>
      </c>
      <c r="AH56" s="40">
        <f t="shared" si="67"/>
        <v>0.69258595366933395</v>
      </c>
      <c r="AI56" s="40">
        <f t="shared" si="67"/>
        <v>0.42380702761795286</v>
      </c>
      <c r="AJ56" s="40">
        <f t="shared" si="67"/>
        <v>0.3348760019582484</v>
      </c>
      <c r="AK56" s="40">
        <f t="shared" si="67"/>
        <v>0.25294688844668656</v>
      </c>
      <c r="AL56" s="41"/>
      <c r="AM56" s="42"/>
      <c r="AN56" s="40">
        <f t="shared" ref="AN56:AT56" si="68">AN11/AM11-1</f>
        <v>1.2296898970920309</v>
      </c>
      <c r="AO56" s="40">
        <f t="shared" si="68"/>
        <v>0.95332080927089846</v>
      </c>
      <c r="AP56" s="40">
        <f t="shared" si="68"/>
        <v>1.3418690434727543</v>
      </c>
      <c r="AQ56" s="40">
        <f t="shared" si="68"/>
        <v>0.74319003018390895</v>
      </c>
      <c r="AR56" s="40">
        <f t="shared" si="68"/>
        <v>0.49245629479105268</v>
      </c>
      <c r="AS56" s="40">
        <f t="shared" si="68"/>
        <v>0.76024796625704893</v>
      </c>
      <c r="AT56" s="40">
        <f t="shared" si="68"/>
        <v>0.68015681261350291</v>
      </c>
      <c r="AU56" s="41"/>
      <c r="AV56" s="41"/>
      <c r="AW56" s="40">
        <f t="shared" ref="AW56:AW57" si="69">AW11/AV11-1</f>
        <v>0.40055589485981424</v>
      </c>
    </row>
    <row r="57" spans="1:49" ht="13" x14ac:dyDescent="0.15">
      <c r="A57" s="39" t="s">
        <v>62</v>
      </c>
      <c r="B57" s="6"/>
      <c r="C57" s="23"/>
      <c r="D57" s="23"/>
      <c r="E57" s="23"/>
      <c r="F57" s="23"/>
      <c r="G57" s="40">
        <f t="shared" ref="G57:AK57" si="70">G12/C12-1</f>
        <v>6.3421052631578947</v>
      </c>
      <c r="H57" s="40">
        <f t="shared" si="70"/>
        <v>2.0868838763575606</v>
      </c>
      <c r="I57" s="40">
        <f t="shared" si="70"/>
        <v>0.94223912526741138</v>
      </c>
      <c r="J57" s="40">
        <f t="shared" si="70"/>
        <v>0.39121568627450976</v>
      </c>
      <c r="K57" s="40">
        <f t="shared" si="70"/>
        <v>-0.44283772092448404</v>
      </c>
      <c r="L57" s="40">
        <f t="shared" si="70"/>
        <v>-7.1808750563824963E-2</v>
      </c>
      <c r="M57" s="40">
        <f t="shared" si="70"/>
        <v>0.23473259087015053</v>
      </c>
      <c r="N57" s="40">
        <f t="shared" si="70"/>
        <v>0.35539519675273423</v>
      </c>
      <c r="O57" s="40">
        <f t="shared" si="70"/>
        <v>0.59904614019520852</v>
      </c>
      <c r="P57" s="40">
        <f t="shared" si="70"/>
        <v>0.78462435610846537</v>
      </c>
      <c r="Q57" s="40">
        <f t="shared" si="70"/>
        <v>0.74031123005253252</v>
      </c>
      <c r="R57" s="40">
        <f t="shared" si="70"/>
        <v>0.51118875301555611</v>
      </c>
      <c r="S57" s="40">
        <f t="shared" si="70"/>
        <v>0.26323090795588544</v>
      </c>
      <c r="T57" s="40">
        <f t="shared" si="70"/>
        <v>0.21228624332861346</v>
      </c>
      <c r="U57" s="40">
        <f t="shared" si="70"/>
        <v>0.23966283175760328</v>
      </c>
      <c r="V57" s="40">
        <f t="shared" si="70"/>
        <v>0.22575140372123759</v>
      </c>
      <c r="W57" s="40">
        <f t="shared" si="70"/>
        <v>0.13524050076872385</v>
      </c>
      <c r="X57" s="40">
        <f t="shared" si="70"/>
        <v>-0.13198562443845463</v>
      </c>
      <c r="Y57" s="40">
        <f t="shared" si="70"/>
        <v>0.25397408802719834</v>
      </c>
      <c r="Z57" s="40">
        <f t="shared" si="70"/>
        <v>9.4130327390308466E-2</v>
      </c>
      <c r="AA57" s="40">
        <f t="shared" si="70"/>
        <v>0.39240628778718256</v>
      </c>
      <c r="AB57" s="40">
        <f t="shared" si="70"/>
        <v>1.2630162509057032</v>
      </c>
      <c r="AC57" s="40">
        <f t="shared" si="70"/>
        <v>0.36495200410346595</v>
      </c>
      <c r="AD57" s="40">
        <f t="shared" si="70"/>
        <v>0.47395640930919836</v>
      </c>
      <c r="AE57" s="40">
        <f t="shared" si="70"/>
        <v>0.29658190912880378</v>
      </c>
      <c r="AF57" s="40">
        <f t="shared" si="70"/>
        <v>9.8911402826693529E-2</v>
      </c>
      <c r="AG57" s="40">
        <f t="shared" si="70"/>
        <v>0.16462219836263592</v>
      </c>
      <c r="AH57" s="40">
        <f t="shared" si="70"/>
        <v>-7.1567808409913614E-3</v>
      </c>
      <c r="AI57" s="40">
        <f t="shared" si="70"/>
        <v>3.3488720998766652E-3</v>
      </c>
      <c r="AJ57" s="40">
        <f t="shared" si="70"/>
        <v>-6.5118311793719186E-2</v>
      </c>
      <c r="AK57" s="40">
        <f t="shared" si="70"/>
        <v>-2.4131096155619036E-2</v>
      </c>
      <c r="AL57" s="41"/>
      <c r="AM57" s="42"/>
      <c r="AN57" s="40">
        <f t="shared" ref="AN57:AT57" si="71">AN12/AM12-1</f>
        <v>1.7054405568785493</v>
      </c>
      <c r="AO57" s="40">
        <f t="shared" si="71"/>
        <v>-6.5271853206039676E-2</v>
      </c>
      <c r="AP57" s="40">
        <f t="shared" si="71"/>
        <v>0.65406253772787637</v>
      </c>
      <c r="AQ57" s="40">
        <f t="shared" si="71"/>
        <v>0.23359560895143283</v>
      </c>
      <c r="AR57" s="40">
        <f t="shared" si="71"/>
        <v>8.459854446482451E-2</v>
      </c>
      <c r="AS57" s="40">
        <f t="shared" si="71"/>
        <v>0.58944508695747055</v>
      </c>
      <c r="AT57" s="40">
        <f t="shared" si="71"/>
        <v>0.12863212954509562</v>
      </c>
      <c r="AU57" s="41"/>
      <c r="AV57" s="41"/>
      <c r="AW57" s="40">
        <f t="shared" si="69"/>
        <v>-2.6160619401852103E-2</v>
      </c>
    </row>
    <row r="58" spans="1:49" ht="13" x14ac:dyDescent="0.15">
      <c r="A58" s="39" t="s">
        <v>63</v>
      </c>
      <c r="B58" s="6"/>
      <c r="C58" s="23"/>
      <c r="D58" s="23"/>
      <c r="E58" s="23"/>
      <c r="F58" s="23"/>
      <c r="G58" s="40">
        <f t="shared" ref="G58:AK58" si="72">G14/C14-1</f>
        <v>0.51370346867179917</v>
      </c>
      <c r="H58" s="40">
        <f t="shared" si="72"/>
        <v>0.4145632602503766</v>
      </c>
      <c r="I58" s="40">
        <f t="shared" si="72"/>
        <v>0.32154683492480163</v>
      </c>
      <c r="J58" s="40">
        <f t="shared" si="72"/>
        <v>0.20717224062399819</v>
      </c>
      <c r="K58" s="40">
        <f t="shared" si="72"/>
        <v>0.21695683011266409</v>
      </c>
      <c r="L58" s="40">
        <f t="shared" si="72"/>
        <v>0.25761345212332931</v>
      </c>
      <c r="M58" s="40">
        <f t="shared" si="72"/>
        <v>0.33293014610411809</v>
      </c>
      <c r="N58" s="40">
        <f t="shared" si="72"/>
        <v>0.36315960674194603</v>
      </c>
      <c r="O58" s="40">
        <f t="shared" si="72"/>
        <v>0.44859106410084193</v>
      </c>
      <c r="P58" s="40">
        <f t="shared" si="72"/>
        <v>0.47766203388908535</v>
      </c>
      <c r="Q58" s="40">
        <f t="shared" si="72"/>
        <v>0.50746720122223188</v>
      </c>
      <c r="R58" s="40">
        <f t="shared" si="72"/>
        <v>0.51375814685853882</v>
      </c>
      <c r="S58" s="40">
        <f t="shared" si="72"/>
        <v>0.43487091742035267</v>
      </c>
      <c r="T58" s="40">
        <f t="shared" si="72"/>
        <v>0.44089243598899541</v>
      </c>
      <c r="U58" s="40">
        <f t="shared" si="72"/>
        <v>0.43573576024704463</v>
      </c>
      <c r="V58" s="40">
        <f t="shared" si="72"/>
        <v>0.40846065748159832</v>
      </c>
      <c r="W58" s="40">
        <f t="shared" si="72"/>
        <v>0.43961645223529455</v>
      </c>
      <c r="X58" s="40">
        <f t="shared" si="72"/>
        <v>0.63819004324506623</v>
      </c>
      <c r="Y58" s="40">
        <f t="shared" si="72"/>
        <v>1.3955280566359831</v>
      </c>
      <c r="Z58" s="40">
        <f t="shared" si="72"/>
        <v>1.4051319104420568</v>
      </c>
      <c r="AA58" s="40">
        <f t="shared" si="72"/>
        <v>2.6617457420087769</v>
      </c>
      <c r="AB58" s="40">
        <f t="shared" si="72"/>
        <v>1.4332559620508154</v>
      </c>
      <c r="AC58" s="40">
        <f t="shared" si="72"/>
        <v>0.26726653776656506</v>
      </c>
      <c r="AD58" s="40">
        <f t="shared" si="72"/>
        <v>0.29109614842812692</v>
      </c>
      <c r="AE58" s="40">
        <f t="shared" si="72"/>
        <v>-0.21684129975263333</v>
      </c>
      <c r="AF58" s="40">
        <f t="shared" si="72"/>
        <v>-5.900285258185145E-2</v>
      </c>
      <c r="AG58" s="40">
        <f t="shared" si="72"/>
        <v>0.17447636724271964</v>
      </c>
      <c r="AH58" s="40">
        <f t="shared" si="72"/>
        <v>0.1403366994120927</v>
      </c>
      <c r="AI58" s="40">
        <f t="shared" si="72"/>
        <v>0.25992887522108132</v>
      </c>
      <c r="AJ58" s="40">
        <f t="shared" si="72"/>
        <v>0.25665983804287396</v>
      </c>
      <c r="AK58" s="40">
        <f t="shared" si="72"/>
        <v>0.24403543229925284</v>
      </c>
      <c r="AL58" s="41"/>
      <c r="AM58" s="42"/>
      <c r="AN58" s="40">
        <f t="shared" ref="AN58:AT58" si="73">AN14/AM14-1</f>
        <v>0.34850976783535548</v>
      </c>
      <c r="AO58" s="40">
        <f t="shared" si="73"/>
        <v>0.29585403351395567</v>
      </c>
      <c r="AP58" s="40">
        <f t="shared" si="73"/>
        <v>0.48952129679851408</v>
      </c>
      <c r="AQ58" s="40">
        <f t="shared" si="73"/>
        <v>0.42912281542197395</v>
      </c>
      <c r="AR58" s="40">
        <f t="shared" si="73"/>
        <v>1.0149735865068421</v>
      </c>
      <c r="AS58" s="40">
        <f t="shared" si="73"/>
        <v>0.85954808689120532</v>
      </c>
      <c r="AT58" s="40">
        <f t="shared" si="73"/>
        <v>-7.3390244141353644E-3</v>
      </c>
      <c r="AU58" s="41"/>
      <c r="AV58" s="41"/>
      <c r="AW58" s="40">
        <f>AW14/AV14-1</f>
        <v>0.22608729800588101</v>
      </c>
    </row>
    <row r="59" spans="1:49" ht="13" x14ac:dyDescent="0.15">
      <c r="A59" s="39"/>
      <c r="B59" s="6"/>
      <c r="C59" s="29"/>
      <c r="D59" s="29"/>
      <c r="E59" s="29"/>
      <c r="F59" s="29"/>
      <c r="G59" s="43"/>
      <c r="H59" s="43"/>
      <c r="I59" s="43"/>
      <c r="J59" s="43"/>
      <c r="K59" s="43"/>
      <c r="L59" s="43"/>
      <c r="M59" s="43"/>
      <c r="N59" s="43"/>
      <c r="O59" s="43"/>
      <c r="P59" s="43"/>
      <c r="Q59" s="43"/>
      <c r="R59" s="43"/>
      <c r="S59" s="43"/>
      <c r="T59" s="43"/>
      <c r="U59" s="44"/>
      <c r="V59" s="44"/>
      <c r="W59" s="44"/>
      <c r="X59" s="44"/>
      <c r="Y59" s="44"/>
      <c r="Z59" s="44"/>
      <c r="AA59" s="44"/>
      <c r="AB59" s="44"/>
      <c r="AC59" s="44"/>
      <c r="AD59" s="44"/>
      <c r="AE59" s="44"/>
      <c r="AF59" s="44"/>
      <c r="AG59" s="44"/>
      <c r="AH59" s="44"/>
      <c r="AI59" s="44"/>
      <c r="AJ59" s="44"/>
      <c r="AK59" s="44"/>
      <c r="AL59" s="41"/>
      <c r="AM59" s="42"/>
      <c r="AN59" s="42"/>
      <c r="AO59" s="42"/>
      <c r="AP59" s="42"/>
      <c r="AQ59" s="42"/>
      <c r="AR59" s="42"/>
      <c r="AS59" s="42"/>
      <c r="AT59" s="42"/>
      <c r="AU59" s="41"/>
      <c r="AV59" s="41"/>
      <c r="AW59" s="42"/>
    </row>
    <row r="60" spans="1:49" ht="13" x14ac:dyDescent="0.15">
      <c r="A60" s="39" t="s">
        <v>64</v>
      </c>
      <c r="B60" s="6"/>
      <c r="C60" s="23"/>
      <c r="D60" s="23"/>
      <c r="E60" s="23"/>
      <c r="F60" s="23"/>
      <c r="G60" s="40">
        <f t="shared" ref="G60:AK60" si="74">G24/C24-1</f>
        <v>0.48401426936797476</v>
      </c>
      <c r="H60" s="40">
        <f t="shared" si="74"/>
        <v>0.64883442916915723</v>
      </c>
      <c r="I60" s="40">
        <f t="shared" si="74"/>
        <v>0.56073097290001028</v>
      </c>
      <c r="J60" s="40">
        <f t="shared" si="74"/>
        <v>0.52644990971006389</v>
      </c>
      <c r="K60" s="40">
        <f t="shared" si="74"/>
        <v>0.57321298984034841</v>
      </c>
      <c r="L60" s="40">
        <f t="shared" si="74"/>
        <v>0.39252411737457948</v>
      </c>
      <c r="M60" s="40">
        <f t="shared" si="74"/>
        <v>0.45439546549223619</v>
      </c>
      <c r="N60" s="40">
        <f t="shared" si="74"/>
        <v>0.44020417354751529</v>
      </c>
      <c r="O60" s="40">
        <f t="shared" si="74"/>
        <v>0.47130559127260985</v>
      </c>
      <c r="P60" s="40">
        <f t="shared" si="74"/>
        <v>0.52252577990541349</v>
      </c>
      <c r="Q60" s="40">
        <f t="shared" si="74"/>
        <v>0.61314816847806197</v>
      </c>
      <c r="R60" s="40">
        <f t="shared" si="74"/>
        <v>0.5846808155777008</v>
      </c>
      <c r="S60" s="40">
        <f t="shared" si="74"/>
        <v>0.55486146490574906</v>
      </c>
      <c r="T60" s="40">
        <f t="shared" si="74"/>
        <v>0.47505192897129978</v>
      </c>
      <c r="U60" s="40">
        <f t="shared" si="74"/>
        <v>0.41790109453864921</v>
      </c>
      <c r="V60" s="40">
        <f t="shared" si="74"/>
        <v>0.3867739847495355</v>
      </c>
      <c r="W60" s="40">
        <f t="shared" si="74"/>
        <v>0.35726671942815957</v>
      </c>
      <c r="X60" s="40">
        <f t="shared" si="74"/>
        <v>0.28103339093475288</v>
      </c>
      <c r="Y60" s="40">
        <f t="shared" si="74"/>
        <v>0.58879242936022735</v>
      </c>
      <c r="Z60" s="40">
        <f t="shared" si="74"/>
        <v>0.52488668036558273</v>
      </c>
      <c r="AA60" s="40">
        <f t="shared" si="74"/>
        <v>0.78922601815038407</v>
      </c>
      <c r="AB60" s="40">
        <f t="shared" si="74"/>
        <v>0.91209072948557468</v>
      </c>
      <c r="AC60" s="40">
        <f t="shared" si="74"/>
        <v>0.42640552328325709</v>
      </c>
      <c r="AD60" s="40">
        <f t="shared" si="74"/>
        <v>0.47076857992509558</v>
      </c>
      <c r="AE60" s="40">
        <f t="shared" si="74"/>
        <v>0.34401660612350815</v>
      </c>
      <c r="AF60" s="40">
        <f t="shared" si="74"/>
        <v>0.28796168491716068</v>
      </c>
      <c r="AG60" s="40">
        <f t="shared" si="74"/>
        <v>0.38286997612986062</v>
      </c>
      <c r="AH60" s="40">
        <f t="shared" si="74"/>
        <v>0.40451439119760546</v>
      </c>
      <c r="AI60" s="40">
        <f t="shared" si="74"/>
        <v>0.32404398591462291</v>
      </c>
      <c r="AJ60" s="40">
        <f t="shared" si="74"/>
        <v>0.26976051408228363</v>
      </c>
      <c r="AK60" s="40">
        <f t="shared" si="74"/>
        <v>0.21144938162414517</v>
      </c>
      <c r="AL60" s="41"/>
      <c r="AM60" s="42"/>
      <c r="AN60" s="40">
        <f t="shared" ref="AN60:AT60" si="75">AN24/AM24-1</f>
        <v>0.55673323784558004</v>
      </c>
      <c r="AO60" s="40">
        <f t="shared" si="75"/>
        <v>0.45703234856033803</v>
      </c>
      <c r="AP60" s="40">
        <f t="shared" si="75"/>
        <v>0.55330713708706947</v>
      </c>
      <c r="AQ60" s="40">
        <f t="shared" si="75"/>
        <v>0.44947840760911251</v>
      </c>
      <c r="AR60" s="40">
        <f t="shared" si="75"/>
        <v>0.44648922968642912</v>
      </c>
      <c r="AS60" s="40">
        <f t="shared" si="75"/>
        <v>0.61696365234767292</v>
      </c>
      <c r="AT60" s="40">
        <f t="shared" si="75"/>
        <v>0.35568596298992072</v>
      </c>
      <c r="AU60" s="41"/>
      <c r="AV60" s="41"/>
      <c r="AW60" s="40">
        <f>AW24/AV24-1</f>
        <v>0.29482534447132891</v>
      </c>
    </row>
    <row r="61" spans="1:49" ht="13" x14ac:dyDescent="0.15">
      <c r="A61" s="39"/>
      <c r="B61" s="6"/>
      <c r="C61" s="23"/>
      <c r="D61" s="23"/>
      <c r="E61" s="23"/>
      <c r="F61" s="23"/>
      <c r="G61" s="45"/>
      <c r="H61" s="45"/>
      <c r="I61" s="45"/>
      <c r="J61" s="45"/>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6"/>
      <c r="AM61" s="46"/>
      <c r="AN61" s="45"/>
      <c r="AO61" s="45"/>
      <c r="AP61" s="45"/>
      <c r="AQ61" s="45"/>
      <c r="AR61" s="45"/>
      <c r="AS61" s="45"/>
      <c r="AT61" s="45"/>
      <c r="AU61" s="6"/>
      <c r="AV61" s="47"/>
      <c r="AW61" s="45"/>
    </row>
    <row r="62" spans="1:49" ht="60" x14ac:dyDescent="0.15">
      <c r="A62" s="48" t="s">
        <v>65</v>
      </c>
      <c r="B62" s="6"/>
      <c r="C62" s="23"/>
      <c r="D62" s="23"/>
      <c r="E62" s="23"/>
      <c r="F62" s="23"/>
      <c r="G62" s="45"/>
      <c r="H62" s="45"/>
      <c r="I62" s="45"/>
      <c r="J62" s="45"/>
      <c r="K62" s="45"/>
      <c r="L62" s="45"/>
      <c r="M62" s="45"/>
      <c r="N62" s="45"/>
      <c r="O62" s="45"/>
      <c r="P62" s="49"/>
      <c r="Q62" s="45"/>
      <c r="R62" s="45"/>
      <c r="S62" s="45"/>
      <c r="T62" s="45"/>
      <c r="U62" s="50"/>
      <c r="V62" s="45"/>
      <c r="W62" s="45"/>
      <c r="X62" s="45"/>
      <c r="Y62" s="45"/>
      <c r="Z62" s="45"/>
      <c r="AA62" s="45"/>
      <c r="AB62" s="45"/>
      <c r="AC62" s="45"/>
      <c r="AD62" s="45"/>
      <c r="AE62" s="45"/>
      <c r="AF62" s="45"/>
      <c r="AG62" s="45"/>
      <c r="AH62" s="45"/>
      <c r="AI62" s="45"/>
      <c r="AJ62" s="45"/>
      <c r="AK62" s="45"/>
      <c r="AL62" s="6"/>
      <c r="AM62" s="46"/>
      <c r="AN62" s="45"/>
      <c r="AO62" s="45"/>
      <c r="AP62" s="45"/>
      <c r="AQ62" s="45"/>
      <c r="AR62" s="45"/>
      <c r="AS62" s="45"/>
      <c r="AT62" s="45"/>
      <c r="AU62" s="6"/>
      <c r="AV62" s="47"/>
      <c r="AW62" s="45"/>
    </row>
    <row r="63" spans="1:49" ht="72" x14ac:dyDescent="0.15">
      <c r="A63" s="48" t="s">
        <v>66</v>
      </c>
      <c r="B63" s="6"/>
      <c r="C63" s="23"/>
      <c r="D63" s="23"/>
      <c r="E63" s="23"/>
      <c r="F63" s="23"/>
      <c r="G63" s="45"/>
      <c r="H63" s="45"/>
      <c r="I63" s="45"/>
      <c r="J63" s="45"/>
      <c r="K63" s="45"/>
      <c r="L63" s="45"/>
      <c r="M63" s="45"/>
      <c r="N63" s="45"/>
      <c r="O63" s="45"/>
      <c r="P63" s="45"/>
      <c r="Q63" s="45"/>
      <c r="R63" s="45"/>
      <c r="S63" s="45"/>
      <c r="T63" s="45"/>
      <c r="U63" s="45"/>
      <c r="V63" s="45"/>
      <c r="W63" s="45"/>
      <c r="X63" s="45"/>
      <c r="Y63" s="45"/>
      <c r="Z63" s="45"/>
      <c r="AA63" s="45"/>
      <c r="AB63" s="45"/>
      <c r="AC63" s="45"/>
      <c r="AD63" s="45"/>
      <c r="AE63" s="45"/>
      <c r="AF63" s="45"/>
      <c r="AG63" s="45"/>
      <c r="AH63" s="45"/>
      <c r="AI63" s="45"/>
      <c r="AJ63" s="45"/>
      <c r="AK63" s="45"/>
      <c r="AL63" s="6"/>
      <c r="AM63" s="46"/>
      <c r="AN63" s="45"/>
      <c r="AO63" s="45"/>
      <c r="AP63" s="45"/>
      <c r="AQ63" s="45"/>
      <c r="AR63" s="45"/>
      <c r="AS63" s="45"/>
      <c r="AT63" s="45"/>
      <c r="AU63" s="6"/>
      <c r="AV63" s="47"/>
      <c r="AW63" s="45"/>
    </row>
  </sheetData>
  <mergeCells count="11">
    <mergeCell ref="AE4:AH4"/>
    <mergeCell ref="AI4:AK4"/>
    <mergeCell ref="AM4:AT4"/>
    <mergeCell ref="AV4:AW4"/>
    <mergeCell ref="C4:F4"/>
    <mergeCell ref="G4:J4"/>
    <mergeCell ref="K4:N4"/>
    <mergeCell ref="O4:R4"/>
    <mergeCell ref="S4:V4"/>
    <mergeCell ref="W4:Z4"/>
    <mergeCell ref="AA4:AD4"/>
  </mergeCells>
  <printOptions horizontalCentered="1" gridLines="1"/>
  <pageMargins left="0.7" right="0.7" top="0.75" bottom="0.75" header="0" footer="0"/>
  <pageSetup fitToHeight="0" pageOrder="overThenDown" orientation="landscape" cellComments="atEnd"/>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AY135"/>
  <sheetViews>
    <sheetView showGridLines="0" workbookViewId="0">
      <pane xSplit="2" ySplit="7" topLeftCell="C8" activePane="bottomRight" state="frozen"/>
      <selection pane="topRight" activeCell="C1" sqref="C1"/>
      <selection pane="bottomLeft" activeCell="A8" sqref="A8"/>
      <selection pane="bottomRight" activeCell="C8" sqref="C8"/>
    </sheetView>
  </sheetViews>
  <sheetFormatPr baseColWidth="10" defaultColWidth="12.6640625" defaultRowHeight="15.75" customHeight="1" outlineLevelRow="1" outlineLevelCol="1" x14ac:dyDescent="0.15"/>
  <cols>
    <col min="1" max="1" width="60" customWidth="1"/>
    <col min="2" max="2" width="4.1640625" customWidth="1" collapsed="1"/>
    <col min="3" max="14" width="10.1640625" hidden="1" customWidth="1" outlineLevel="1"/>
    <col min="15" max="37" width="10.1640625" customWidth="1"/>
    <col min="38" max="38" width="6.33203125" customWidth="1"/>
    <col min="39" max="44" width="10.1640625" customWidth="1"/>
    <col min="45" max="46" width="11.33203125" customWidth="1"/>
    <col min="47" max="47" width="6.33203125" customWidth="1"/>
    <col min="48" max="51" width="11.33203125" customWidth="1"/>
  </cols>
  <sheetData>
    <row r="1" spans="1:51" ht="13" x14ac:dyDescent="0.15">
      <c r="A1" s="7" t="s">
        <v>9</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row>
    <row r="2" spans="1:51" ht="13" x14ac:dyDescent="0.15">
      <c r="A2" s="11" t="s">
        <v>67</v>
      </c>
      <c r="B2" s="6"/>
      <c r="AE2" s="6"/>
      <c r="AF2" s="6"/>
      <c r="AG2" s="6"/>
      <c r="AH2" s="6"/>
      <c r="AI2" s="6"/>
      <c r="AJ2" s="6"/>
      <c r="AK2" s="6"/>
      <c r="AL2" s="6"/>
      <c r="AM2" s="6"/>
      <c r="AN2" s="6"/>
      <c r="AO2" s="6"/>
      <c r="AP2" s="6"/>
      <c r="AQ2" s="6"/>
      <c r="AR2" s="6"/>
      <c r="AS2" s="6"/>
      <c r="AT2" s="6"/>
      <c r="AU2" s="6"/>
      <c r="AV2" s="6"/>
      <c r="AW2" s="6"/>
      <c r="AX2" s="6"/>
      <c r="AY2" s="6"/>
    </row>
    <row r="3" spans="1:51" ht="13" x14ac:dyDescent="0.15">
      <c r="A3" s="11" t="s">
        <v>11</v>
      </c>
      <c r="B3" s="6"/>
      <c r="W3" s="51"/>
      <c r="X3" s="51"/>
      <c r="Y3" s="51"/>
      <c r="Z3" s="51"/>
      <c r="AA3" s="51"/>
      <c r="AB3" s="51"/>
      <c r="AC3" s="51"/>
      <c r="AD3" s="51"/>
      <c r="AE3" s="6"/>
      <c r="AF3" s="6"/>
      <c r="AG3" s="6"/>
      <c r="AH3" s="6"/>
      <c r="AI3" s="6"/>
      <c r="AJ3" s="6"/>
      <c r="AK3" s="6"/>
      <c r="AL3" s="6"/>
      <c r="AM3" s="6"/>
      <c r="AN3" s="6"/>
      <c r="AO3" s="6"/>
      <c r="AP3" s="6"/>
      <c r="AQ3" s="6"/>
      <c r="AR3" s="6"/>
      <c r="AS3" s="6"/>
      <c r="AT3" s="6"/>
      <c r="AU3" s="6"/>
      <c r="AV3" s="6"/>
      <c r="AW3" s="6"/>
      <c r="AX3" s="6"/>
      <c r="AY3" s="6"/>
    </row>
    <row r="4" spans="1:51" ht="13" collapsed="1" x14ac:dyDescent="0.15">
      <c r="A4" s="11" t="s">
        <v>68</v>
      </c>
      <c r="B4" s="6"/>
      <c r="C4" s="140" t="s">
        <v>13</v>
      </c>
      <c r="D4" s="139"/>
      <c r="E4" s="139"/>
      <c r="F4" s="139"/>
      <c r="G4" s="140" t="s">
        <v>13</v>
      </c>
      <c r="H4" s="139"/>
      <c r="I4" s="139"/>
      <c r="J4" s="139"/>
      <c r="K4" s="140" t="s">
        <v>13</v>
      </c>
      <c r="L4" s="139"/>
      <c r="M4" s="139"/>
      <c r="N4" s="139"/>
      <c r="O4" s="140" t="s">
        <v>13</v>
      </c>
      <c r="P4" s="139"/>
      <c r="Q4" s="139"/>
      <c r="R4" s="139"/>
      <c r="S4" s="140" t="s">
        <v>13</v>
      </c>
      <c r="T4" s="139"/>
      <c r="U4" s="139"/>
      <c r="V4" s="139"/>
      <c r="W4" s="141" t="s">
        <v>13</v>
      </c>
      <c r="X4" s="139"/>
      <c r="Y4" s="139"/>
      <c r="Z4" s="139"/>
      <c r="AA4" s="142" t="s">
        <v>13</v>
      </c>
      <c r="AB4" s="139"/>
      <c r="AC4" s="139"/>
      <c r="AD4" s="139"/>
      <c r="AE4" s="138" t="s">
        <v>13</v>
      </c>
      <c r="AF4" s="139"/>
      <c r="AG4" s="139"/>
      <c r="AH4" s="139"/>
      <c r="AI4" s="138" t="s">
        <v>13</v>
      </c>
      <c r="AJ4" s="139"/>
      <c r="AK4" s="139"/>
      <c r="AL4" s="7"/>
      <c r="AM4" s="140" t="s">
        <v>14</v>
      </c>
      <c r="AN4" s="139"/>
      <c r="AO4" s="139"/>
      <c r="AP4" s="139"/>
      <c r="AQ4" s="139"/>
      <c r="AR4" s="139"/>
      <c r="AS4" s="139"/>
      <c r="AT4" s="139"/>
      <c r="AU4" s="7"/>
      <c r="AV4" s="140" t="s">
        <v>15</v>
      </c>
      <c r="AW4" s="139"/>
      <c r="AX4" s="7"/>
      <c r="AY4" s="7"/>
    </row>
    <row r="5" spans="1:51" ht="13" hidden="1" outlineLevel="1" x14ac:dyDescent="0.15">
      <c r="A5" s="13"/>
      <c r="B5" s="13"/>
      <c r="C5" s="52">
        <v>42094</v>
      </c>
      <c r="D5" s="15">
        <f t="shared" ref="D5:U5" si="0">EOMONTH(C5,3)</f>
        <v>42185</v>
      </c>
      <c r="E5" s="15">
        <f t="shared" si="0"/>
        <v>42277</v>
      </c>
      <c r="F5" s="15">
        <f t="shared" si="0"/>
        <v>42369</v>
      </c>
      <c r="G5" s="15">
        <f t="shared" si="0"/>
        <v>42460</v>
      </c>
      <c r="H5" s="15">
        <f t="shared" si="0"/>
        <v>42551</v>
      </c>
      <c r="I5" s="15">
        <f t="shared" si="0"/>
        <v>42643</v>
      </c>
      <c r="J5" s="15">
        <f t="shared" si="0"/>
        <v>42735</v>
      </c>
      <c r="K5" s="15">
        <f t="shared" si="0"/>
        <v>42825</v>
      </c>
      <c r="L5" s="15">
        <f t="shared" si="0"/>
        <v>42916</v>
      </c>
      <c r="M5" s="15">
        <f t="shared" si="0"/>
        <v>43008</v>
      </c>
      <c r="N5" s="15">
        <f t="shared" si="0"/>
        <v>43100</v>
      </c>
      <c r="O5" s="15">
        <f t="shared" si="0"/>
        <v>43190</v>
      </c>
      <c r="P5" s="15">
        <f t="shared" si="0"/>
        <v>43281</v>
      </c>
      <c r="Q5" s="15">
        <f t="shared" si="0"/>
        <v>43373</v>
      </c>
      <c r="R5" s="15">
        <f t="shared" si="0"/>
        <v>43465</v>
      </c>
      <c r="S5" s="15">
        <f t="shared" si="0"/>
        <v>43555</v>
      </c>
      <c r="T5" s="15">
        <f t="shared" si="0"/>
        <v>43646</v>
      </c>
      <c r="U5" s="15">
        <f t="shared" si="0"/>
        <v>43738</v>
      </c>
      <c r="V5" s="15">
        <v>43830</v>
      </c>
      <c r="W5" s="15">
        <v>43921</v>
      </c>
      <c r="X5" s="15">
        <v>44012</v>
      </c>
      <c r="Y5" s="15">
        <v>44104</v>
      </c>
      <c r="Z5" s="15">
        <v>44196</v>
      </c>
      <c r="AA5" s="15">
        <v>44286</v>
      </c>
      <c r="AB5" s="15">
        <v>44377</v>
      </c>
      <c r="AC5" s="15">
        <v>44469</v>
      </c>
      <c r="AD5" s="15">
        <v>44561</v>
      </c>
      <c r="AE5" s="16">
        <v>44651</v>
      </c>
      <c r="AF5" s="16">
        <v>44742</v>
      </c>
      <c r="AG5" s="16">
        <v>44834</v>
      </c>
      <c r="AH5" s="15">
        <v>44926</v>
      </c>
      <c r="AI5" s="16">
        <v>45016</v>
      </c>
      <c r="AJ5" s="16">
        <v>45107</v>
      </c>
      <c r="AK5" s="16">
        <v>45199</v>
      </c>
      <c r="AL5" s="7"/>
      <c r="AM5" s="7"/>
      <c r="AN5" s="7"/>
      <c r="AO5" s="7"/>
      <c r="AP5" s="7"/>
      <c r="AQ5" s="7"/>
      <c r="AR5" s="7"/>
      <c r="AS5" s="7"/>
      <c r="AT5" s="7"/>
      <c r="AU5" s="15"/>
      <c r="AV5" s="16">
        <v>44834</v>
      </c>
      <c r="AW5" s="16">
        <v>45199</v>
      </c>
      <c r="AX5" s="16"/>
      <c r="AY5" s="16"/>
    </row>
    <row r="6" spans="1:51" ht="14" x14ac:dyDescent="0.15">
      <c r="A6" s="13"/>
      <c r="B6" s="13"/>
      <c r="C6" s="17" t="s">
        <v>16</v>
      </c>
      <c r="D6" s="17" t="s">
        <v>17</v>
      </c>
      <c r="E6" s="17" t="s">
        <v>18</v>
      </c>
      <c r="F6" s="17" t="s">
        <v>19</v>
      </c>
      <c r="G6" s="17" t="s">
        <v>16</v>
      </c>
      <c r="H6" s="17" t="s">
        <v>17</v>
      </c>
      <c r="I6" s="17" t="s">
        <v>18</v>
      </c>
      <c r="J6" s="17" t="s">
        <v>19</v>
      </c>
      <c r="K6" s="17" t="s">
        <v>16</v>
      </c>
      <c r="L6" s="17" t="s">
        <v>17</v>
      </c>
      <c r="M6" s="17" t="s">
        <v>18</v>
      </c>
      <c r="N6" s="17" t="s">
        <v>19</v>
      </c>
      <c r="O6" s="17" t="s">
        <v>16</v>
      </c>
      <c r="P6" s="17" t="s">
        <v>17</v>
      </c>
      <c r="Q6" s="17" t="s">
        <v>18</v>
      </c>
      <c r="R6" s="17" t="s">
        <v>19</v>
      </c>
      <c r="S6" s="17" t="s">
        <v>16</v>
      </c>
      <c r="T6" s="17" t="s">
        <v>17</v>
      </c>
      <c r="U6" s="17" t="s">
        <v>18</v>
      </c>
      <c r="V6" s="17" t="s">
        <v>19</v>
      </c>
      <c r="W6" s="17" t="s">
        <v>16</v>
      </c>
      <c r="X6" s="17" t="s">
        <v>17</v>
      </c>
      <c r="Y6" s="17" t="s">
        <v>18</v>
      </c>
      <c r="Z6" s="17" t="s">
        <v>19</v>
      </c>
      <c r="AA6" s="17" t="s">
        <v>16</v>
      </c>
      <c r="AB6" s="17" t="s">
        <v>17</v>
      </c>
      <c r="AC6" s="17" t="s">
        <v>18</v>
      </c>
      <c r="AD6" s="17" t="s">
        <v>19</v>
      </c>
      <c r="AE6" s="17" t="s">
        <v>16</v>
      </c>
      <c r="AF6" s="17" t="s">
        <v>17</v>
      </c>
      <c r="AG6" s="17" t="s">
        <v>18</v>
      </c>
      <c r="AH6" s="17" t="s">
        <v>19</v>
      </c>
      <c r="AI6" s="17" t="s">
        <v>16</v>
      </c>
      <c r="AJ6" s="17" t="s">
        <v>17</v>
      </c>
      <c r="AK6" s="17" t="s">
        <v>18</v>
      </c>
      <c r="AL6" s="7"/>
      <c r="AM6" s="7" t="s">
        <v>19</v>
      </c>
      <c r="AN6" s="7" t="s">
        <v>19</v>
      </c>
      <c r="AO6" s="7" t="s">
        <v>19</v>
      </c>
      <c r="AP6" s="7" t="s">
        <v>19</v>
      </c>
      <c r="AQ6" s="7" t="s">
        <v>19</v>
      </c>
      <c r="AR6" s="7" t="s">
        <v>19</v>
      </c>
      <c r="AS6" s="7" t="s">
        <v>19</v>
      </c>
      <c r="AT6" s="7" t="s">
        <v>19</v>
      </c>
      <c r="AU6" s="17"/>
      <c r="AV6" s="17" t="s">
        <v>18</v>
      </c>
      <c r="AW6" s="17" t="s">
        <v>18</v>
      </c>
      <c r="AX6" s="17"/>
      <c r="AY6" s="17"/>
    </row>
    <row r="7" spans="1:51" ht="13" x14ac:dyDescent="0.15">
      <c r="A7" s="13"/>
      <c r="B7" s="13"/>
      <c r="C7" s="7">
        <v>2015</v>
      </c>
      <c r="D7" s="7">
        <v>2015</v>
      </c>
      <c r="E7" s="7">
        <v>2015</v>
      </c>
      <c r="F7" s="7">
        <v>2015</v>
      </c>
      <c r="G7" s="7">
        <v>2016</v>
      </c>
      <c r="H7" s="7">
        <v>2016</v>
      </c>
      <c r="I7" s="7">
        <v>2016</v>
      </c>
      <c r="J7" s="7">
        <v>2016</v>
      </c>
      <c r="K7" s="7">
        <v>2017</v>
      </c>
      <c r="L7" s="7">
        <v>2017</v>
      </c>
      <c r="M7" s="7">
        <v>2017</v>
      </c>
      <c r="N7" s="7">
        <v>2017</v>
      </c>
      <c r="O7" s="7">
        <v>2018</v>
      </c>
      <c r="P7" s="7">
        <v>2018</v>
      </c>
      <c r="Q7" s="7">
        <v>2018</v>
      </c>
      <c r="R7" s="7">
        <v>2018</v>
      </c>
      <c r="S7" s="7">
        <v>2019</v>
      </c>
      <c r="T7" s="7">
        <v>2019</v>
      </c>
      <c r="U7" s="7">
        <v>2019</v>
      </c>
      <c r="V7" s="7">
        <v>2019</v>
      </c>
      <c r="W7" s="7">
        <v>2020</v>
      </c>
      <c r="X7" s="7">
        <v>2020</v>
      </c>
      <c r="Y7" s="7">
        <v>2020</v>
      </c>
      <c r="Z7" s="7">
        <v>2020</v>
      </c>
      <c r="AA7" s="7">
        <v>2021</v>
      </c>
      <c r="AB7" s="7">
        <v>2021</v>
      </c>
      <c r="AC7" s="7">
        <v>2021</v>
      </c>
      <c r="AD7" s="7">
        <v>2021</v>
      </c>
      <c r="AE7" s="7">
        <v>2022</v>
      </c>
      <c r="AF7" s="7">
        <v>2022</v>
      </c>
      <c r="AG7" s="7">
        <v>2022</v>
      </c>
      <c r="AH7" s="7">
        <v>2022</v>
      </c>
      <c r="AI7" s="7">
        <v>2023</v>
      </c>
      <c r="AJ7" s="7">
        <v>2023</v>
      </c>
      <c r="AK7" s="7">
        <v>2023</v>
      </c>
      <c r="AL7" s="7"/>
      <c r="AM7" s="7">
        <v>2015</v>
      </c>
      <c r="AN7" s="7">
        <v>2016</v>
      </c>
      <c r="AO7" s="7">
        <v>2017</v>
      </c>
      <c r="AP7" s="7">
        <v>2018</v>
      </c>
      <c r="AQ7" s="7">
        <v>2019</v>
      </c>
      <c r="AR7" s="7">
        <v>2020</v>
      </c>
      <c r="AS7" s="7">
        <v>2021</v>
      </c>
      <c r="AT7" s="7">
        <v>2022</v>
      </c>
      <c r="AU7" s="7"/>
      <c r="AV7" s="7">
        <v>2022</v>
      </c>
      <c r="AW7" s="7">
        <v>2023</v>
      </c>
      <c r="AX7" s="7"/>
      <c r="AY7" s="7"/>
    </row>
    <row r="8" spans="1:51" ht="13" collapsed="1" x14ac:dyDescent="0.15">
      <c r="A8" s="13" t="s">
        <v>69</v>
      </c>
      <c r="B8" s="6"/>
      <c r="C8" s="19">
        <f>'GAAP IS'!C14</f>
        <v>250557</v>
      </c>
      <c r="D8" s="19">
        <f>'GAAP IS'!D14</f>
        <v>310013</v>
      </c>
      <c r="E8" s="19">
        <f>'GAAP IS'!E14</f>
        <v>332188</v>
      </c>
      <c r="F8" s="19">
        <f>'GAAP IS'!F14</f>
        <v>374360</v>
      </c>
      <c r="G8" s="19">
        <f>'GAAP IS'!G14</f>
        <v>379269</v>
      </c>
      <c r="H8" s="19">
        <f>'GAAP IS'!H14</f>
        <v>438533</v>
      </c>
      <c r="I8" s="19">
        <f>'GAAP IS'!I14</f>
        <v>439002</v>
      </c>
      <c r="J8" s="19">
        <f>'GAAP IS'!J14</f>
        <v>451917</v>
      </c>
      <c r="K8" s="19">
        <f>'GAAP IS'!K14</f>
        <v>461554</v>
      </c>
      <c r="L8" s="19">
        <f>'GAAP IS'!L14</f>
        <v>551505</v>
      </c>
      <c r="M8" s="19">
        <f>'GAAP IS'!M14</f>
        <v>585159</v>
      </c>
      <c r="N8" s="19">
        <f>'GAAP IS'!N14</f>
        <v>616035</v>
      </c>
      <c r="O8" s="19">
        <f>'GAAP IS'!O14</f>
        <v>668603</v>
      </c>
      <c r="P8" s="19">
        <f>'GAAP IS'!P14</f>
        <v>814938</v>
      </c>
      <c r="Q8" s="19">
        <f>'GAAP IS'!Q14</f>
        <v>882108</v>
      </c>
      <c r="R8" s="19">
        <f>'GAAP IS'!R14</f>
        <v>932528</v>
      </c>
      <c r="S8" s="19">
        <f>'GAAP IS'!S14</f>
        <v>959359</v>
      </c>
      <c r="T8" s="19">
        <f>'GAAP IS'!T14</f>
        <v>1174238</v>
      </c>
      <c r="U8" s="19">
        <f>'GAAP IS'!U14</f>
        <v>1266474</v>
      </c>
      <c r="V8" s="19">
        <f>'GAAP IS'!V14</f>
        <v>1313429</v>
      </c>
      <c r="W8" s="19">
        <f>'GAAP IS'!W14</f>
        <v>1381109</v>
      </c>
      <c r="X8" s="19">
        <f>'GAAP IS'!X14</f>
        <v>1923625</v>
      </c>
      <c r="Y8" s="19">
        <f>'GAAP IS'!Y14</f>
        <v>3033874</v>
      </c>
      <c r="Z8" s="19">
        <f>'GAAP IS'!Z14</f>
        <v>3158970</v>
      </c>
      <c r="AA8" s="19">
        <f>'GAAP IS'!AA14</f>
        <v>5057270</v>
      </c>
      <c r="AB8" s="19">
        <f>'GAAP IS'!AB14</f>
        <v>4680672</v>
      </c>
      <c r="AC8" s="19">
        <f>'GAAP IS'!AC14</f>
        <v>3844727</v>
      </c>
      <c r="AD8" s="19">
        <f>'GAAP IS'!AD14</f>
        <v>4078534</v>
      </c>
      <c r="AE8" s="19">
        <f>'GAAP IS'!AE14</f>
        <v>3960645</v>
      </c>
      <c r="AF8" s="19">
        <f>'GAAP IS'!AF14</f>
        <v>4404499</v>
      </c>
      <c r="AG8" s="19">
        <f>'GAAP IS'!AG14</f>
        <v>4515541</v>
      </c>
      <c r="AH8" s="19">
        <f>'GAAP IS'!AH14</f>
        <v>4650902</v>
      </c>
      <c r="AI8" s="19">
        <f>'GAAP IS'!AI14</f>
        <v>4990131</v>
      </c>
      <c r="AJ8" s="19">
        <f>'GAAP IS'!AJ14</f>
        <v>5534957</v>
      </c>
      <c r="AK8" s="19">
        <f>'GAAP IS'!AK14</f>
        <v>5617493</v>
      </c>
      <c r="AL8" s="19"/>
      <c r="AM8" s="19">
        <f t="shared" ref="AM8:AS8" si="1">SUMIFS($C8:$AD8,$C$7:$AD$7,AM$7)</f>
        <v>1267118</v>
      </c>
      <c r="AN8" s="19">
        <f t="shared" si="1"/>
        <v>1708721</v>
      </c>
      <c r="AO8" s="19">
        <f t="shared" si="1"/>
        <v>2214253</v>
      </c>
      <c r="AP8" s="19">
        <f t="shared" si="1"/>
        <v>3298177</v>
      </c>
      <c r="AQ8" s="19">
        <f t="shared" si="1"/>
        <v>4713500</v>
      </c>
      <c r="AR8" s="19">
        <f t="shared" si="1"/>
        <v>9497578</v>
      </c>
      <c r="AS8" s="19">
        <f t="shared" si="1"/>
        <v>17661203</v>
      </c>
      <c r="AT8" s="19">
        <f>SUMIFS($C8:$AH8,$C$7:$AH$7,AT$7)</f>
        <v>17531587</v>
      </c>
      <c r="AU8" s="19"/>
      <c r="AV8" s="19">
        <f>SUMIFS($C8:$AJ8,$C$5:$AJ$5,"&lt;="&amp;AV$5,$C$5:$AJ$5,"&gt;"&amp;EOMONTH(AV$5,-12))</f>
        <v>16959219</v>
      </c>
      <c r="AW8" s="19">
        <f>SUMIFS($C8:$AK8,$C$5:$AK$5,"&lt;="&amp;AW$5,$C$5:$AK$5,"&gt;"&amp;EOMONTH(AW$5,-12))</f>
        <v>20793483</v>
      </c>
      <c r="AX8" s="19"/>
      <c r="AY8" s="19"/>
    </row>
    <row r="9" spans="1:51" ht="13" hidden="1" outlineLevel="1" x14ac:dyDescent="0.15">
      <c r="A9" s="4" t="s">
        <v>22</v>
      </c>
      <c r="B9" s="20"/>
      <c r="C9" s="21">
        <v>29237</v>
      </c>
      <c r="D9" s="21">
        <v>33630</v>
      </c>
      <c r="E9" s="21">
        <v>32332</v>
      </c>
      <c r="F9" s="21">
        <v>47084</v>
      </c>
      <c r="G9" s="21">
        <v>38838</v>
      </c>
      <c r="H9" s="21">
        <v>32867</v>
      </c>
      <c r="I9" s="21">
        <v>7164</v>
      </c>
      <c r="J9" s="21">
        <v>34</v>
      </c>
      <c r="K9" s="21"/>
      <c r="L9" s="21"/>
      <c r="M9" s="21"/>
      <c r="N9" s="21"/>
      <c r="O9" s="21"/>
      <c r="P9" s="21"/>
      <c r="Q9" s="21"/>
      <c r="R9" s="21"/>
      <c r="S9" s="21"/>
      <c r="T9" s="21"/>
      <c r="U9" s="21"/>
      <c r="V9" s="21"/>
      <c r="W9" s="21"/>
      <c r="X9" s="21"/>
      <c r="Y9" s="21"/>
      <c r="Z9" s="21"/>
      <c r="AA9" s="21"/>
      <c r="AB9" s="21"/>
      <c r="AC9" s="21"/>
      <c r="AD9" s="21"/>
      <c r="AE9" s="22"/>
      <c r="AF9" s="22"/>
      <c r="AG9" s="22"/>
      <c r="AH9" s="22"/>
      <c r="AI9" s="22"/>
      <c r="AJ9" s="22"/>
      <c r="AK9" s="22"/>
      <c r="AL9" s="22"/>
      <c r="AM9" s="22">
        <f t="shared" ref="AM9:AN9" si="2">SUMIFS($C9:$V9,$C$7:$V$7,AM$7)</f>
        <v>142283</v>
      </c>
      <c r="AN9" s="22">
        <f t="shared" si="2"/>
        <v>78903</v>
      </c>
      <c r="AO9" s="22"/>
      <c r="AP9" s="22"/>
      <c r="AQ9" s="22"/>
      <c r="AR9" s="22"/>
      <c r="AS9" s="22"/>
      <c r="AT9" s="22"/>
      <c r="AU9" s="22"/>
      <c r="AV9" s="22"/>
      <c r="AW9" s="53"/>
      <c r="AX9" s="53"/>
      <c r="AY9" s="53"/>
    </row>
    <row r="10" spans="1:51" ht="13" x14ac:dyDescent="0.15">
      <c r="A10" s="3" t="s">
        <v>28</v>
      </c>
      <c r="B10" s="6"/>
      <c r="C10" s="23">
        <v>132107</v>
      </c>
      <c r="D10" s="23">
        <v>165823</v>
      </c>
      <c r="E10" s="23">
        <v>182007</v>
      </c>
      <c r="F10" s="23">
        <v>192730</v>
      </c>
      <c r="G10" s="23">
        <v>194276</v>
      </c>
      <c r="H10" s="23">
        <v>234857</v>
      </c>
      <c r="I10" s="23">
        <v>254061</v>
      </c>
      <c r="J10" s="23">
        <v>260006</v>
      </c>
      <c r="K10" s="23">
        <v>257778</v>
      </c>
      <c r="L10" s="23">
        <v>311092</v>
      </c>
      <c r="M10" s="23">
        <v>328043</v>
      </c>
      <c r="N10" s="23">
        <v>333377</v>
      </c>
      <c r="O10" s="23">
        <v>327911</v>
      </c>
      <c r="P10" s="23">
        <v>395349</v>
      </c>
      <c r="Q10" s="23">
        <v>414456</v>
      </c>
      <c r="R10" s="23">
        <v>420846</v>
      </c>
      <c r="S10" s="23">
        <v>409069</v>
      </c>
      <c r="T10" s="23">
        <v>490349</v>
      </c>
      <c r="U10" s="23">
        <v>519312</v>
      </c>
      <c r="V10" s="23">
        <f>'GAAP IS'!V17</f>
        <v>519381</v>
      </c>
      <c r="W10" s="23">
        <f>'GAAP IS'!W17</f>
        <v>466466</v>
      </c>
      <c r="X10" s="23">
        <f>'GAAP IS'!X17</f>
        <v>389136</v>
      </c>
      <c r="Y10" s="23">
        <f>'GAAP IS'!Y17</f>
        <v>524056</v>
      </c>
      <c r="Z10" s="23">
        <f>'GAAP IS'!Z17</f>
        <v>536986</v>
      </c>
      <c r="AA10" s="23">
        <f>'GAAP IS'!AA17</f>
        <v>524281</v>
      </c>
      <c r="AB10" s="23">
        <f>'GAAP IS'!AB17</f>
        <v>682348</v>
      </c>
      <c r="AC10" s="23">
        <f>'GAAP IS'!AC17</f>
        <v>751794</v>
      </c>
      <c r="AD10" s="23">
        <f>'GAAP IS'!AD17</f>
        <v>761079</v>
      </c>
      <c r="AE10" s="23">
        <f>'GAAP IS'!AE17</f>
        <v>716236</v>
      </c>
      <c r="AF10" s="23">
        <v>875762</v>
      </c>
      <c r="AG10" s="23">
        <f>'GAAP IS'!AG17</f>
        <v>901990</v>
      </c>
      <c r="AH10" s="23">
        <f>'GAAP IS'!AH17</f>
        <v>870040</v>
      </c>
      <c r="AI10" s="23">
        <f>'GAAP IS'!AI17</f>
        <v>820787</v>
      </c>
      <c r="AJ10" s="23">
        <f>'GAAP IS'!AJ17</f>
        <v>950523</v>
      </c>
      <c r="AK10" s="23">
        <f>'GAAP IS'!AK17</f>
        <v>984658</v>
      </c>
      <c r="AL10" s="24"/>
      <c r="AM10" s="24">
        <f t="shared" ref="AM10:AS10" si="3">SUMIFS($C10:$AD10,$C$7:$AD$7,AM$7)</f>
        <v>672667</v>
      </c>
      <c r="AN10" s="24">
        <f t="shared" si="3"/>
        <v>943200</v>
      </c>
      <c r="AO10" s="24">
        <f t="shared" si="3"/>
        <v>1230290</v>
      </c>
      <c r="AP10" s="24">
        <f t="shared" si="3"/>
        <v>1558562</v>
      </c>
      <c r="AQ10" s="24">
        <f t="shared" si="3"/>
        <v>1938111</v>
      </c>
      <c r="AR10" s="24">
        <f t="shared" si="3"/>
        <v>1916644</v>
      </c>
      <c r="AS10" s="24">
        <f t="shared" si="3"/>
        <v>2719502</v>
      </c>
      <c r="AT10" s="24">
        <f t="shared" ref="AT10:AT11" si="4">SUMIFS($C10:$AH10,$C$7:$AH$7,AT$7)</f>
        <v>3364028</v>
      </c>
      <c r="AU10" s="24"/>
      <c r="AV10" s="24">
        <f t="shared" ref="AV10:AV11" si="5">SUMIFS($C10:$AJ10,$C$5:$AJ$5,"&lt;="&amp;AV$5,$C$5:$AJ$5,"&gt;"&amp;EOMONTH(AV$5,-12))</f>
        <v>3255067</v>
      </c>
      <c r="AW10" s="32">
        <f t="shared" ref="AW10:AW11" si="6">SUMIFS($C10:$AK10,$C$5:$AK$5,"&lt;="&amp;AW$5,$C$5:$AK$5,"&gt;"&amp;EOMONTH(AW$5,-12))</f>
        <v>3626008</v>
      </c>
      <c r="AX10" s="32"/>
      <c r="AY10" s="32"/>
    </row>
    <row r="11" spans="1:51" ht="13" x14ac:dyDescent="0.15">
      <c r="A11" s="3" t="s">
        <v>32</v>
      </c>
      <c r="B11" s="6"/>
      <c r="C11" s="23"/>
      <c r="D11" s="23"/>
      <c r="E11" s="23"/>
      <c r="F11" s="23"/>
      <c r="G11" s="23"/>
      <c r="H11" s="23"/>
      <c r="I11" s="23"/>
      <c r="J11" s="23"/>
      <c r="K11" s="23"/>
      <c r="L11" s="23"/>
      <c r="M11" s="23"/>
      <c r="N11" s="23"/>
      <c r="O11" s="23">
        <v>33872</v>
      </c>
      <c r="P11" s="23">
        <v>36596</v>
      </c>
      <c r="Q11" s="23">
        <v>42408</v>
      </c>
      <c r="R11" s="23">
        <v>51951</v>
      </c>
      <c r="S11" s="23">
        <v>64696</v>
      </c>
      <c r="T11" s="23">
        <v>122938</v>
      </c>
      <c r="U11" s="23">
        <v>146167</v>
      </c>
      <c r="V11" s="23">
        <f>'GAAP IS'!V21</f>
        <v>174438</v>
      </c>
      <c r="W11" s="23">
        <f>'GAAP IS'!W21</f>
        <v>299426</v>
      </c>
      <c r="X11" s="23">
        <f>'GAAP IS'!X21</f>
        <v>858041</v>
      </c>
      <c r="Y11" s="23">
        <f>'GAAP IS'!Y21</f>
        <v>1601615</v>
      </c>
      <c r="Z11" s="23">
        <f>'GAAP IS'!Z21</f>
        <v>1715452</v>
      </c>
      <c r="AA11" s="23">
        <f>'GAAP IS'!AA21</f>
        <v>3436135</v>
      </c>
      <c r="AB11" s="23">
        <f>'GAAP IS'!AB21</f>
        <v>2669641</v>
      </c>
      <c r="AC11" s="23">
        <f>'GAAP IS'!AC21</f>
        <v>1774040</v>
      </c>
      <c r="AD11" s="23">
        <f>'GAAP IS'!AD21</f>
        <v>1915176</v>
      </c>
      <c r="AE11" s="23">
        <f>'GAAP IS'!AE21</f>
        <v>1687459</v>
      </c>
      <c r="AF11" s="23">
        <v>1744425</v>
      </c>
      <c r="AG11" s="23">
        <f>'GAAP IS'!AG21</f>
        <v>1726051</v>
      </c>
      <c r="AH11" s="23">
        <f>'GAAP IS'!AH21</f>
        <v>1798798</v>
      </c>
      <c r="AI11" s="23">
        <f>'GAAP IS'!AI21</f>
        <v>2113375</v>
      </c>
      <c r="AJ11" s="23">
        <f>'GAAP IS'!AJ21</f>
        <v>2346633</v>
      </c>
      <c r="AK11" s="23">
        <f>'GAAP IS'!AK21</f>
        <v>2378906</v>
      </c>
      <c r="AL11" s="24"/>
      <c r="AM11" s="32"/>
      <c r="AN11" s="32"/>
      <c r="AO11" s="32"/>
      <c r="AP11" s="24">
        <f t="shared" ref="AP11:AS11" si="7">SUMIFS($C11:$AD11,$C$7:$AD$7,AP$7)</f>
        <v>164827</v>
      </c>
      <c r="AQ11" s="24">
        <f t="shared" si="7"/>
        <v>508239</v>
      </c>
      <c r="AR11" s="24">
        <f t="shared" si="7"/>
        <v>4474534</v>
      </c>
      <c r="AS11" s="24">
        <f t="shared" si="7"/>
        <v>9794992</v>
      </c>
      <c r="AT11" s="24">
        <f t="shared" si="4"/>
        <v>6956733</v>
      </c>
      <c r="AU11" s="24"/>
      <c r="AV11" s="24">
        <f t="shared" si="5"/>
        <v>7073111</v>
      </c>
      <c r="AW11" s="32">
        <f t="shared" si="6"/>
        <v>8637712</v>
      </c>
      <c r="AX11" s="32"/>
      <c r="AY11" s="32"/>
    </row>
    <row r="12" spans="1:51" ht="13" x14ac:dyDescent="0.15">
      <c r="A12" s="4" t="s">
        <v>70</v>
      </c>
      <c r="B12" s="20"/>
      <c r="C12" s="21"/>
      <c r="D12" s="21"/>
      <c r="E12" s="21"/>
      <c r="F12" s="21"/>
      <c r="G12" s="21"/>
      <c r="H12" s="21"/>
      <c r="I12" s="21"/>
      <c r="J12" s="21"/>
      <c r="K12" s="21"/>
      <c r="L12" s="21"/>
      <c r="M12" s="21"/>
      <c r="N12" s="21"/>
      <c r="O12" s="21"/>
      <c r="P12" s="21">
        <v>2440</v>
      </c>
      <c r="Q12" s="21">
        <v>5892</v>
      </c>
      <c r="R12" s="21">
        <v>4521</v>
      </c>
      <c r="S12" s="21">
        <v>3456</v>
      </c>
      <c r="T12" s="21">
        <v>1849</v>
      </c>
      <c r="U12" s="21">
        <v>1224</v>
      </c>
      <c r="V12" s="21"/>
      <c r="W12" s="21"/>
      <c r="X12" s="21"/>
      <c r="Y12" s="21"/>
      <c r="Z12" s="21"/>
      <c r="AA12" s="21"/>
      <c r="AB12" s="21"/>
      <c r="AC12" s="21"/>
      <c r="AD12" s="21"/>
      <c r="AE12" s="22"/>
      <c r="AF12" s="22"/>
      <c r="AG12" s="22"/>
      <c r="AH12" s="22"/>
      <c r="AI12" s="22"/>
      <c r="AJ12" s="22"/>
      <c r="AK12" s="22"/>
      <c r="AL12" s="22"/>
      <c r="AM12" s="22"/>
      <c r="AN12" s="22"/>
      <c r="AO12" s="22"/>
      <c r="AP12" s="22">
        <f t="shared" ref="AP12:AQ12" si="8">SUMIFS($C12:$AD12,$C$7:$AD$7,AP$7)</f>
        <v>12853</v>
      </c>
      <c r="AQ12" s="22">
        <f t="shared" si="8"/>
        <v>6529</v>
      </c>
      <c r="AR12" s="22"/>
      <c r="AS12" s="22"/>
      <c r="AT12" s="22"/>
      <c r="AU12" s="22"/>
      <c r="AV12" s="22"/>
      <c r="AW12" s="53"/>
      <c r="AX12" s="53"/>
      <c r="AY12" s="53"/>
    </row>
    <row r="13" spans="1:51" ht="13" x14ac:dyDescent="0.15">
      <c r="A13" s="54" t="s">
        <v>71</v>
      </c>
      <c r="B13" s="20"/>
      <c r="C13" s="55">
        <f t="shared" ref="C13:J13" si="9">C8-C9-C10-C11+C12</f>
        <v>89213</v>
      </c>
      <c r="D13" s="55">
        <f t="shared" si="9"/>
        <v>110560</v>
      </c>
      <c r="E13" s="55">
        <f t="shared" si="9"/>
        <v>117849</v>
      </c>
      <c r="F13" s="55">
        <f t="shared" si="9"/>
        <v>134546</v>
      </c>
      <c r="G13" s="55">
        <f t="shared" si="9"/>
        <v>146155</v>
      </c>
      <c r="H13" s="55">
        <f t="shared" si="9"/>
        <v>170809</v>
      </c>
      <c r="I13" s="55">
        <f t="shared" si="9"/>
        <v>177777</v>
      </c>
      <c r="J13" s="55">
        <f t="shared" si="9"/>
        <v>191877</v>
      </c>
      <c r="K13" s="55">
        <f t="shared" ref="K13:AK13" si="10">K8-K10-K11+K12</f>
        <v>203776</v>
      </c>
      <c r="L13" s="55">
        <f t="shared" si="10"/>
        <v>240413</v>
      </c>
      <c r="M13" s="55">
        <f t="shared" si="10"/>
        <v>257116</v>
      </c>
      <c r="N13" s="55">
        <f t="shared" si="10"/>
        <v>282658</v>
      </c>
      <c r="O13" s="55">
        <f t="shared" si="10"/>
        <v>306820</v>
      </c>
      <c r="P13" s="55">
        <f t="shared" si="10"/>
        <v>385433</v>
      </c>
      <c r="Q13" s="55">
        <f t="shared" si="10"/>
        <v>431136</v>
      </c>
      <c r="R13" s="55">
        <f t="shared" si="10"/>
        <v>464252</v>
      </c>
      <c r="S13" s="55">
        <f t="shared" si="10"/>
        <v>489050</v>
      </c>
      <c r="T13" s="55">
        <f t="shared" si="10"/>
        <v>562800</v>
      </c>
      <c r="U13" s="55">
        <f t="shared" si="10"/>
        <v>602219</v>
      </c>
      <c r="V13" s="55">
        <f t="shared" si="10"/>
        <v>619610</v>
      </c>
      <c r="W13" s="55">
        <f t="shared" si="10"/>
        <v>615217</v>
      </c>
      <c r="X13" s="55">
        <f t="shared" si="10"/>
        <v>676448</v>
      </c>
      <c r="Y13" s="55">
        <f t="shared" si="10"/>
        <v>908203</v>
      </c>
      <c r="Z13" s="55">
        <f t="shared" si="10"/>
        <v>906532</v>
      </c>
      <c r="AA13" s="55">
        <f t="shared" si="10"/>
        <v>1096854</v>
      </c>
      <c r="AB13" s="55">
        <f t="shared" si="10"/>
        <v>1328683</v>
      </c>
      <c r="AC13" s="55">
        <f t="shared" si="10"/>
        <v>1318893</v>
      </c>
      <c r="AD13" s="55">
        <f t="shared" si="10"/>
        <v>1402279</v>
      </c>
      <c r="AE13" s="55">
        <f t="shared" si="10"/>
        <v>1556950</v>
      </c>
      <c r="AF13" s="55">
        <f t="shared" si="10"/>
        <v>1784312</v>
      </c>
      <c r="AG13" s="55">
        <f t="shared" si="10"/>
        <v>1887500</v>
      </c>
      <c r="AH13" s="55">
        <f t="shared" si="10"/>
        <v>1982064</v>
      </c>
      <c r="AI13" s="55">
        <f t="shared" si="10"/>
        <v>2055969</v>
      </c>
      <c r="AJ13" s="55">
        <f t="shared" si="10"/>
        <v>2237801</v>
      </c>
      <c r="AK13" s="55">
        <f t="shared" si="10"/>
        <v>2253929</v>
      </c>
      <c r="AL13" s="55"/>
      <c r="AM13" s="55">
        <f t="shared" ref="AM13:AN13" si="11">SUMIFS($C13:$V13,$C$7:$V$7,AM$7)</f>
        <v>452168</v>
      </c>
      <c r="AN13" s="55">
        <f t="shared" si="11"/>
        <v>686618</v>
      </c>
      <c r="AO13" s="55">
        <f t="shared" ref="AO13:AP13" si="12">SUMIFS($C13:$AE13,$C$7:$AE$7,AO$7)</f>
        <v>983963</v>
      </c>
      <c r="AP13" s="55">
        <f t="shared" si="12"/>
        <v>1587641</v>
      </c>
      <c r="AQ13" s="55"/>
      <c r="AR13" s="55"/>
      <c r="AS13" s="55"/>
      <c r="AT13" s="55"/>
      <c r="AU13" s="55"/>
      <c r="AV13" s="55"/>
      <c r="AW13" s="55"/>
      <c r="AX13" s="55"/>
      <c r="AY13" s="55"/>
    </row>
    <row r="14" spans="1:51" ht="13" x14ac:dyDescent="0.15">
      <c r="A14" s="13"/>
      <c r="B14" s="6"/>
      <c r="C14" s="25"/>
      <c r="D14" s="25"/>
      <c r="E14" s="25"/>
      <c r="F14" s="25"/>
      <c r="G14" s="25"/>
      <c r="H14" s="25"/>
      <c r="I14" s="25"/>
      <c r="J14" s="25"/>
      <c r="K14" s="25"/>
      <c r="L14" s="25"/>
      <c r="M14" s="25"/>
      <c r="N14" s="25"/>
      <c r="O14" s="25"/>
      <c r="P14" s="25"/>
      <c r="Q14" s="25"/>
      <c r="R14" s="25"/>
      <c r="S14" s="25"/>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row>
    <row r="15" spans="1:51" ht="13" x14ac:dyDescent="0.15">
      <c r="A15" s="4" t="s">
        <v>72</v>
      </c>
      <c r="B15" s="20"/>
      <c r="C15" s="55"/>
      <c r="D15" s="55"/>
      <c r="E15" s="55"/>
      <c r="F15" s="55"/>
      <c r="G15" s="55"/>
      <c r="H15" s="55"/>
      <c r="I15" s="55"/>
      <c r="J15" s="55"/>
      <c r="K15" s="55"/>
      <c r="L15" s="55"/>
      <c r="M15" s="55"/>
      <c r="N15" s="55"/>
      <c r="O15" s="55"/>
      <c r="P15" s="56">
        <v>12540</v>
      </c>
      <c r="Q15" s="56">
        <v>25027</v>
      </c>
      <c r="R15" s="56">
        <v>26152</v>
      </c>
      <c r="S15" s="56">
        <v>28000</v>
      </c>
      <c r="T15" s="54"/>
      <c r="U15" s="54"/>
      <c r="V15" s="54"/>
      <c r="W15" s="54"/>
      <c r="X15" s="54"/>
      <c r="Y15" s="54"/>
      <c r="Z15" s="54"/>
      <c r="AA15" s="54"/>
      <c r="AB15" s="54"/>
      <c r="AC15" s="54"/>
      <c r="AD15" s="56"/>
      <c r="AE15" s="54"/>
      <c r="AF15" s="54"/>
      <c r="AG15" s="54"/>
      <c r="AH15" s="54"/>
      <c r="AI15" s="54"/>
      <c r="AJ15" s="54"/>
      <c r="AK15" s="54"/>
      <c r="AL15" s="54"/>
      <c r="AM15" s="54"/>
      <c r="AN15" s="54"/>
      <c r="AO15" s="54"/>
      <c r="AP15" s="54"/>
      <c r="AQ15" s="54"/>
      <c r="AR15" s="54"/>
      <c r="AS15" s="54"/>
      <c r="AT15" s="54"/>
      <c r="AU15" s="54"/>
      <c r="AV15" s="54"/>
      <c r="AW15" s="54"/>
      <c r="AX15" s="54"/>
      <c r="AY15" s="54"/>
    </row>
    <row r="16" spans="1:51" ht="13" x14ac:dyDescent="0.15">
      <c r="A16" s="4" t="s">
        <v>70</v>
      </c>
      <c r="B16" s="20"/>
      <c r="C16" s="55"/>
      <c r="D16" s="55"/>
      <c r="E16" s="55"/>
      <c r="F16" s="55"/>
      <c r="G16" s="55"/>
      <c r="H16" s="55"/>
      <c r="I16" s="55"/>
      <c r="J16" s="55"/>
      <c r="K16" s="55"/>
      <c r="L16" s="55"/>
      <c r="M16" s="55"/>
      <c r="N16" s="4"/>
      <c r="O16" s="4"/>
      <c r="P16" s="34">
        <f t="shared" ref="P16:S16" si="13">P12</f>
        <v>2440</v>
      </c>
      <c r="Q16" s="34">
        <f t="shared" si="13"/>
        <v>5892</v>
      </c>
      <c r="R16" s="34">
        <f t="shared" si="13"/>
        <v>4521</v>
      </c>
      <c r="S16" s="34">
        <f t="shared" si="13"/>
        <v>3456</v>
      </c>
      <c r="T16" s="54"/>
      <c r="U16" s="54"/>
      <c r="V16" s="54"/>
      <c r="W16" s="54"/>
      <c r="X16" s="54"/>
      <c r="Y16" s="54"/>
      <c r="Z16" s="54"/>
      <c r="AA16" s="54"/>
      <c r="AB16" s="54"/>
      <c r="AC16" s="54"/>
      <c r="AD16" s="34"/>
      <c r="AE16" s="54"/>
      <c r="AF16" s="54"/>
      <c r="AG16" s="54"/>
      <c r="AH16" s="54"/>
      <c r="AI16" s="54"/>
      <c r="AJ16" s="54"/>
      <c r="AK16" s="54"/>
      <c r="AL16" s="54"/>
      <c r="AM16" s="54"/>
      <c r="AN16" s="54"/>
      <c r="AO16" s="54"/>
      <c r="AP16" s="54"/>
      <c r="AQ16" s="54"/>
      <c r="AR16" s="54"/>
      <c r="AS16" s="54"/>
      <c r="AT16" s="54"/>
      <c r="AU16" s="54"/>
      <c r="AV16" s="54"/>
      <c r="AW16" s="54"/>
      <c r="AX16" s="54"/>
      <c r="AY16" s="54"/>
    </row>
    <row r="17" spans="1:51" ht="13" x14ac:dyDescent="0.15">
      <c r="A17" s="54" t="s">
        <v>73</v>
      </c>
      <c r="B17" s="20"/>
      <c r="C17" s="55"/>
      <c r="D17" s="55"/>
      <c r="E17" s="55"/>
      <c r="F17" s="55"/>
      <c r="G17" s="55"/>
      <c r="H17" s="55"/>
      <c r="I17" s="55"/>
      <c r="J17" s="55"/>
      <c r="K17" s="55"/>
      <c r="L17" s="55"/>
      <c r="M17" s="55"/>
      <c r="N17" s="4"/>
      <c r="O17" s="4"/>
      <c r="P17" s="55">
        <f>1077490-SUM(O13,Q17)</f>
        <v>370453</v>
      </c>
      <c r="Q17" s="55">
        <f t="shared" ref="Q17:S17" si="14">Q13-SUM(Q15:Q16)</f>
        <v>400217</v>
      </c>
      <c r="R17" s="55">
        <f t="shared" si="14"/>
        <v>433579</v>
      </c>
      <c r="S17" s="55">
        <f t="shared" si="14"/>
        <v>457594</v>
      </c>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row>
    <row r="18" spans="1:51" ht="13" x14ac:dyDescent="0.15">
      <c r="A18" s="13"/>
      <c r="B18" s="6"/>
      <c r="C18" s="13"/>
      <c r="D18" s="13"/>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57"/>
      <c r="AL18" s="13"/>
      <c r="AM18" s="13"/>
      <c r="AN18" s="13"/>
      <c r="AO18" s="13"/>
      <c r="AP18" s="13"/>
      <c r="AQ18" s="13"/>
      <c r="AR18" s="13"/>
      <c r="AS18" s="13"/>
      <c r="AT18" s="13"/>
      <c r="AU18" s="13"/>
      <c r="AV18" s="13"/>
      <c r="AW18" s="13"/>
      <c r="AX18" s="13"/>
      <c r="AY18" s="13"/>
    </row>
    <row r="19" spans="1:51" ht="13" x14ac:dyDescent="0.15">
      <c r="A19" s="6" t="s">
        <v>74</v>
      </c>
      <c r="B19" s="6"/>
      <c r="C19" s="19">
        <f>'GAAP IS'!C24</f>
        <v>74285</v>
      </c>
      <c r="D19" s="19">
        <f>'GAAP IS'!D24</f>
        <v>90342</v>
      </c>
      <c r="E19" s="19">
        <f>'GAAP IS'!E24</f>
        <v>96310</v>
      </c>
      <c r="F19" s="19">
        <f>'GAAP IS'!F24</f>
        <v>109093</v>
      </c>
      <c r="G19" s="19">
        <f>'GAAP IS'!G24</f>
        <v>110240</v>
      </c>
      <c r="H19" s="19">
        <f>'GAAP IS'!H24</f>
        <v>148959</v>
      </c>
      <c r="I19" s="19">
        <f>'GAAP IS'!I24</f>
        <v>150314</v>
      </c>
      <c r="J19" s="19">
        <f>'GAAP IS'!J24</f>
        <v>166525</v>
      </c>
      <c r="K19" s="19">
        <f>'GAAP IS'!K24</f>
        <v>173431</v>
      </c>
      <c r="L19" s="19">
        <f>'GAAP IS'!L24</f>
        <v>207429</v>
      </c>
      <c r="M19" s="19">
        <f>'GAAP IS'!M24</f>
        <v>218616</v>
      </c>
      <c r="N19" s="19">
        <f>'GAAP IS'!N24</f>
        <v>239830</v>
      </c>
      <c r="O19" s="19">
        <f>'GAAP IS'!O24</f>
        <v>255170</v>
      </c>
      <c r="P19" s="19">
        <f>'GAAP IS'!P24</f>
        <v>315816</v>
      </c>
      <c r="Q19" s="19">
        <f>'GAAP IS'!Q24</f>
        <v>352660</v>
      </c>
      <c r="R19" s="19">
        <f>'GAAP IS'!R24</f>
        <v>380054</v>
      </c>
      <c r="S19" s="19">
        <f>'GAAP IS'!S24</f>
        <v>396754</v>
      </c>
      <c r="T19" s="19">
        <f>'GAAP IS'!T24</f>
        <v>465845</v>
      </c>
      <c r="U19" s="19">
        <f>'GAAP IS'!U24</f>
        <v>500037</v>
      </c>
      <c r="V19" s="19">
        <f>'GAAP IS'!V24</f>
        <v>527049</v>
      </c>
      <c r="W19" s="19">
        <f>'GAAP IS'!W24</f>
        <v>538501</v>
      </c>
      <c r="X19" s="19">
        <f>'GAAP IS'!X24</f>
        <v>596763</v>
      </c>
      <c r="Y19" s="19">
        <f>'GAAP IS'!Y24</f>
        <v>794455</v>
      </c>
      <c r="Z19" s="19">
        <f>'GAAP IS'!Z24</f>
        <v>803690</v>
      </c>
      <c r="AA19" s="19">
        <f>'GAAP IS'!AA24</f>
        <v>963500</v>
      </c>
      <c r="AB19" s="19">
        <f>'GAAP IS'!AB24</f>
        <v>1141065</v>
      </c>
      <c r="AC19" s="19">
        <f>'GAAP IS'!AC24</f>
        <v>1133215</v>
      </c>
      <c r="AD19" s="19">
        <f>'GAAP IS'!AD24</f>
        <v>1182042</v>
      </c>
      <c r="AE19" s="19">
        <f>'GAAP IS'!AE24</f>
        <v>1294960</v>
      </c>
      <c r="AF19" s="19">
        <f>'GAAP IS'!AF24</f>
        <v>1469648</v>
      </c>
      <c r="AG19" s="19">
        <f>'GAAP IS'!AG24</f>
        <v>1567089</v>
      </c>
      <c r="AH19" s="19">
        <f>'GAAP IS'!AH24</f>
        <v>1660195</v>
      </c>
      <c r="AI19" s="19">
        <f>'GAAP IS'!AI24</f>
        <v>1714584</v>
      </c>
      <c r="AJ19" s="19">
        <f>'GAAP IS'!AJ24</f>
        <v>1866101</v>
      </c>
      <c r="AK19" s="19">
        <f>'GAAP IS'!AK24</f>
        <v>1898449</v>
      </c>
      <c r="AL19" s="19"/>
      <c r="AM19" s="19">
        <f t="shared" ref="AM19:AQ19" si="15">SUMIFS($C19:$V19,$C$7:$V$7,AM$7)</f>
        <v>370030</v>
      </c>
      <c r="AN19" s="19">
        <f t="shared" si="15"/>
        <v>576038</v>
      </c>
      <c r="AO19" s="19">
        <f t="shared" si="15"/>
        <v>839306</v>
      </c>
      <c r="AP19" s="19">
        <f t="shared" si="15"/>
        <v>1303700</v>
      </c>
      <c r="AQ19" s="19">
        <f t="shared" si="15"/>
        <v>1889685</v>
      </c>
      <c r="AR19" s="19">
        <f>SUMIFS($C19:$Z19,$C$7:$Z$7,AR$7)</f>
        <v>2733409</v>
      </c>
      <c r="AS19" s="19">
        <f>SUMIFS($C19:$AD19,$C$7:$AD$7,AS$7)</f>
        <v>4419822</v>
      </c>
      <c r="AT19" s="19">
        <f>SUMIFS($C19:$AH19,$C$7:$AH$7,AT$7)</f>
        <v>5991892</v>
      </c>
      <c r="AU19" s="19"/>
      <c r="AV19" s="19">
        <f>SUMIFS($C19:$AJ19,$C$5:$AJ$5,"&lt;="&amp;AV$5,$C$5:$AJ$5,"&gt;"&amp;EOMONTH(AV$5,-12))</f>
        <v>5513739</v>
      </c>
      <c r="AW19" s="19">
        <f>SUMIFS($C19:$AK19,$C$5:$AK$5,"&lt;="&amp;AW$5,$C$5:$AK$5,"&gt;"&amp;EOMONTH(AW$5,-12))</f>
        <v>7139329</v>
      </c>
      <c r="AX19" s="19"/>
      <c r="AY19" s="19"/>
    </row>
    <row r="20" spans="1:51" ht="13" x14ac:dyDescent="0.15">
      <c r="A20" s="3"/>
      <c r="B20" s="3"/>
      <c r="C20" s="3"/>
      <c r="D20" s="3"/>
      <c r="E20" s="3"/>
      <c r="F20" s="3"/>
      <c r="G20" s="3"/>
      <c r="H20" s="3"/>
      <c r="I20" s="3"/>
      <c r="J20" s="3"/>
      <c r="K20" s="3"/>
      <c r="L20" s="3"/>
      <c r="M20" s="3"/>
      <c r="N20" s="3"/>
      <c r="O20" s="3"/>
      <c r="P20" s="3"/>
      <c r="Q20" s="3"/>
      <c r="R20" s="3"/>
      <c r="S20" s="58"/>
      <c r="T20" s="3"/>
      <c r="U20" s="3"/>
      <c r="V20" s="3"/>
      <c r="W20" s="3"/>
      <c r="X20" s="3"/>
      <c r="Y20" s="3"/>
      <c r="Z20" s="3"/>
      <c r="AA20" s="3"/>
      <c r="AB20" s="3"/>
      <c r="AC20" s="3"/>
      <c r="AD20" s="3"/>
      <c r="AE20" s="3"/>
      <c r="AF20" s="59"/>
      <c r="AG20" s="59"/>
      <c r="AH20" s="59"/>
      <c r="AI20" s="59"/>
      <c r="AJ20" s="59"/>
      <c r="AK20" s="59"/>
      <c r="AL20" s="3"/>
      <c r="AM20" s="3"/>
      <c r="AN20" s="3"/>
      <c r="AO20" s="3"/>
      <c r="AP20" s="3"/>
      <c r="AQ20" s="3"/>
      <c r="AR20" s="3"/>
      <c r="AU20" s="3"/>
    </row>
    <row r="21" spans="1:51" ht="13" x14ac:dyDescent="0.15">
      <c r="A21" s="6" t="s">
        <v>75</v>
      </c>
      <c r="B21" s="6"/>
      <c r="C21" s="19">
        <f>'GAAP IS'!C33</f>
        <v>120635</v>
      </c>
      <c r="D21" s="19">
        <f>'GAAP IS'!D33</f>
        <v>118416</v>
      </c>
      <c r="E21" s="19">
        <f>'GAAP IS'!E33</f>
        <v>148527</v>
      </c>
      <c r="F21" s="19">
        <f>'GAAP IS'!F33</f>
        <v>156910</v>
      </c>
      <c r="G21" s="19">
        <f>'GAAP IS'!G33</f>
        <v>207373</v>
      </c>
      <c r="H21" s="19">
        <f>'GAAP IS'!H33</f>
        <v>176319</v>
      </c>
      <c r="I21" s="19">
        <f>'GAAP IS'!I33</f>
        <v>182296</v>
      </c>
      <c r="J21" s="19">
        <f>'GAAP IS'!J33</f>
        <v>180503</v>
      </c>
      <c r="K21" s="19">
        <f>'GAAP IS'!K33</f>
        <v>187513</v>
      </c>
      <c r="L21" s="19">
        <f>'GAAP IS'!L33</f>
        <v>219653</v>
      </c>
      <c r="M21" s="19">
        <f>'GAAP IS'!M33</f>
        <v>233507</v>
      </c>
      <c r="N21" s="19">
        <f>'GAAP IS'!N33</f>
        <v>252839</v>
      </c>
      <c r="O21" s="19">
        <f>'GAAP IS'!O33</f>
        <v>276162</v>
      </c>
      <c r="P21" s="19">
        <f>'GAAP IS'!P33</f>
        <v>318463</v>
      </c>
      <c r="Q21" s="19">
        <f>'GAAP IS'!Q33</f>
        <v>362527</v>
      </c>
      <c r="R21" s="19">
        <f>'GAAP IS'!R33</f>
        <v>383162</v>
      </c>
      <c r="S21" s="19">
        <f>'GAAP IS'!S33</f>
        <v>418796</v>
      </c>
      <c r="T21" s="19">
        <f>'GAAP IS'!T33</f>
        <v>466688</v>
      </c>
      <c r="U21" s="19">
        <f>'GAAP IS'!U33</f>
        <v>467943</v>
      </c>
      <c r="V21" s="19">
        <f>'GAAP IS'!V33</f>
        <v>509701</v>
      </c>
      <c r="W21" s="19">
        <f>'GAAP IS'!W33</f>
        <v>628789</v>
      </c>
      <c r="X21" s="19">
        <f>'GAAP IS'!X33</f>
        <v>619815</v>
      </c>
      <c r="Y21" s="19">
        <f>'GAAP IS'!Y33</f>
        <v>745113</v>
      </c>
      <c r="Z21" s="19">
        <f>'GAAP IS'!Z33</f>
        <v>758507</v>
      </c>
      <c r="AA21" s="19">
        <f>'GAAP IS'!AA33</f>
        <v>895766</v>
      </c>
      <c r="AB21" s="19">
        <f>'GAAP IS'!AB33</f>
        <v>1016069</v>
      </c>
      <c r="AC21" s="19">
        <f>'GAAP IS'!AC33</f>
        <v>1110219</v>
      </c>
      <c r="AD21" s="19">
        <f>'GAAP IS'!AD33</f>
        <v>1236657</v>
      </c>
      <c r="AE21" s="19">
        <f>'GAAP IS'!AE33</f>
        <v>1521749</v>
      </c>
      <c r="AF21" s="19">
        <f>'GAAP IS'!AF33</f>
        <v>1683421</v>
      </c>
      <c r="AG21" s="19">
        <f>'GAAP IS'!AG33</f>
        <v>1615878</v>
      </c>
      <c r="AH21" s="19">
        <f>'GAAP IS'!AH33</f>
        <v>1795376</v>
      </c>
      <c r="AI21" s="19">
        <f>'GAAP IS'!AI33</f>
        <v>1720756</v>
      </c>
      <c r="AJ21" s="19">
        <f>'GAAP IS'!AJ33</f>
        <v>1998208</v>
      </c>
      <c r="AK21" s="19">
        <f>'GAAP IS'!AK33</f>
        <v>1908357</v>
      </c>
      <c r="AL21" s="19"/>
      <c r="AM21" s="19">
        <f t="shared" ref="AM21:AQ21" si="16">SUMIFS($C21:$V21,$C$7:$V$7,AM$7)</f>
        <v>544488</v>
      </c>
      <c r="AN21" s="19">
        <f t="shared" si="16"/>
        <v>746491</v>
      </c>
      <c r="AO21" s="19">
        <f t="shared" si="16"/>
        <v>893512</v>
      </c>
      <c r="AP21" s="19">
        <f t="shared" si="16"/>
        <v>1340314</v>
      </c>
      <c r="AQ21" s="19">
        <f t="shared" si="16"/>
        <v>1863128</v>
      </c>
      <c r="AR21" s="19">
        <f t="shared" ref="AR21:AR24" si="17">SUMIFS($C21:$Z21,$C$7:$Z$7,AR$7)</f>
        <v>2752224</v>
      </c>
      <c r="AS21" s="19">
        <f t="shared" ref="AS21:AS25" si="18">SUMIFS($C21:$AD21,$C$7:$AD$7,AS$7)</f>
        <v>4258711</v>
      </c>
      <c r="AT21" s="19">
        <f t="shared" ref="AT21:AT25" si="19">SUMIFS($C21:$AH21,$C$7:$AH$7,AT$7)</f>
        <v>6616424</v>
      </c>
      <c r="AU21" s="19"/>
      <c r="AV21" s="19">
        <f t="shared" ref="AV21:AV25" si="20">SUMIFS($C21:$AJ21,$C$5:$AJ$5,"&lt;="&amp;AV$5,$C$5:$AJ$5,"&gt;"&amp;EOMONTH(AV$5,-12))</f>
        <v>6057705</v>
      </c>
      <c r="AW21" s="19">
        <f t="shared" ref="AW21:AW25" si="21">SUMIFS($C21:$AK21,$C$5:$AK$5,"&lt;="&amp;AW$5,$C$5:$AK$5,"&gt;"&amp;EOMONTH(AW$5,-12))</f>
        <v>7422697</v>
      </c>
      <c r="AX21" s="19"/>
      <c r="AY21" s="19"/>
    </row>
    <row r="22" spans="1:51" ht="13" x14ac:dyDescent="0.15">
      <c r="A22" s="3" t="s">
        <v>76</v>
      </c>
      <c r="B22" s="29"/>
      <c r="C22" s="30">
        <v>13461</v>
      </c>
      <c r="D22" s="30">
        <v>15232</v>
      </c>
      <c r="E22" s="30">
        <v>20793</v>
      </c>
      <c r="F22" s="30">
        <v>32806</v>
      </c>
      <c r="G22" s="30">
        <v>31198</v>
      </c>
      <c r="H22" s="30">
        <v>36922</v>
      </c>
      <c r="I22" s="30">
        <v>36779</v>
      </c>
      <c r="J22" s="30">
        <v>33887</v>
      </c>
      <c r="K22" s="30">
        <v>31670</v>
      </c>
      <c r="L22" s="30">
        <v>39575</v>
      </c>
      <c r="M22" s="30">
        <v>40019</v>
      </c>
      <c r="N22" s="30">
        <v>44495</v>
      </c>
      <c r="O22" s="30">
        <v>46793</v>
      </c>
      <c r="P22" s="30">
        <v>52089</v>
      </c>
      <c r="Q22" s="30">
        <v>58895</v>
      </c>
      <c r="R22" s="30">
        <v>59007</v>
      </c>
      <c r="S22" s="30">
        <v>61067</v>
      </c>
      <c r="T22" s="30">
        <v>79437</v>
      </c>
      <c r="U22" s="30">
        <v>77388</v>
      </c>
      <c r="V22" s="30">
        <v>79816</v>
      </c>
      <c r="W22" s="30">
        <v>77227</v>
      </c>
      <c r="X22" s="30">
        <v>96085</v>
      </c>
      <c r="Y22" s="30">
        <v>110289</v>
      </c>
      <c r="Z22" s="30">
        <v>113531</v>
      </c>
      <c r="AA22" s="30">
        <v>118524</v>
      </c>
      <c r="AB22" s="30">
        <v>146253</v>
      </c>
      <c r="AC22" s="30">
        <v>164912</v>
      </c>
      <c r="AD22" s="30">
        <v>177943</v>
      </c>
      <c r="AE22" s="30">
        <v>275314</v>
      </c>
      <c r="AF22" s="30">
        <v>256499</v>
      </c>
      <c r="AG22" s="30">
        <v>262629</v>
      </c>
      <c r="AH22" s="30">
        <v>274353</v>
      </c>
      <c r="AI22" s="30">
        <v>279449</v>
      </c>
      <c r="AJ22" s="30">
        <v>319106</v>
      </c>
      <c r="AK22" s="30">
        <v>345547</v>
      </c>
      <c r="AL22" s="24"/>
      <c r="AM22" s="24">
        <f t="shared" ref="AM22:AQ22" si="22">SUMIFS($C22:$V22,$C$7:$V$7,AM$7)</f>
        <v>82292</v>
      </c>
      <c r="AN22" s="24">
        <f t="shared" si="22"/>
        <v>138786</v>
      </c>
      <c r="AO22" s="24">
        <f t="shared" si="22"/>
        <v>155759</v>
      </c>
      <c r="AP22" s="24">
        <f t="shared" si="22"/>
        <v>216784</v>
      </c>
      <c r="AQ22" s="24">
        <f t="shared" si="22"/>
        <v>297708</v>
      </c>
      <c r="AR22" s="24">
        <f t="shared" si="17"/>
        <v>397132</v>
      </c>
      <c r="AS22" s="24">
        <f t="shared" si="18"/>
        <v>607632</v>
      </c>
      <c r="AT22" s="24">
        <f t="shared" si="19"/>
        <v>1068795</v>
      </c>
      <c r="AU22" s="60"/>
      <c r="AV22" s="24">
        <f t="shared" si="20"/>
        <v>972385</v>
      </c>
      <c r="AW22" s="24">
        <f t="shared" si="21"/>
        <v>1218455</v>
      </c>
      <c r="AX22" s="24"/>
      <c r="AY22" s="24"/>
    </row>
    <row r="23" spans="1:51" ht="13" x14ac:dyDescent="0.15">
      <c r="A23" s="3" t="s">
        <v>77</v>
      </c>
      <c r="B23" s="29"/>
      <c r="C23" s="30">
        <v>4943</v>
      </c>
      <c r="D23" s="30">
        <v>5268</v>
      </c>
      <c r="E23" s="30">
        <v>5428</v>
      </c>
      <c r="F23" s="30">
        <v>5165</v>
      </c>
      <c r="G23" s="30">
        <v>6189</v>
      </c>
      <c r="H23" s="30">
        <v>6573</v>
      </c>
      <c r="I23" s="30">
        <v>7230</v>
      </c>
      <c r="J23" s="30">
        <v>7544</v>
      </c>
      <c r="K23" s="30">
        <v>7531</v>
      </c>
      <c r="L23" s="30">
        <v>7400</v>
      </c>
      <c r="M23" s="30">
        <v>7498</v>
      </c>
      <c r="N23" s="30">
        <v>8115</v>
      </c>
      <c r="O23" s="30">
        <v>8580</v>
      </c>
      <c r="P23" s="30">
        <v>10242</v>
      </c>
      <c r="Q23" s="30">
        <v>13215</v>
      </c>
      <c r="R23" s="30">
        <v>20754</v>
      </c>
      <c r="S23" s="30">
        <v>17236</v>
      </c>
      <c r="T23" s="30">
        <v>16873</v>
      </c>
      <c r="U23" s="30">
        <v>17084</v>
      </c>
      <c r="V23" s="30">
        <v>16691</v>
      </c>
      <c r="W23" s="30">
        <v>17635</v>
      </c>
      <c r="X23" s="30">
        <f>18788</f>
        <v>18788</v>
      </c>
      <c r="Y23" s="30">
        <v>17507</v>
      </c>
      <c r="Z23" s="30">
        <v>18966</v>
      </c>
      <c r="AA23" s="30">
        <v>24901</v>
      </c>
      <c r="AB23" s="30">
        <v>22989</v>
      </c>
      <c r="AC23" s="30">
        <v>31760</v>
      </c>
      <c r="AD23" s="30">
        <v>32461</v>
      </c>
      <c r="AE23" s="30">
        <v>54587</v>
      </c>
      <c r="AF23" s="30">
        <v>72715</v>
      </c>
      <c r="AG23" s="30">
        <v>69500</v>
      </c>
      <c r="AH23" s="30">
        <v>71874</v>
      </c>
      <c r="AI23" s="30">
        <v>73951</v>
      </c>
      <c r="AJ23" s="30">
        <v>74961</v>
      </c>
      <c r="AK23" s="30">
        <v>96446</v>
      </c>
      <c r="AL23" s="24"/>
      <c r="AM23" s="24">
        <f t="shared" ref="AM23:AQ23" si="23">SUMIFS($C23:$V23,$C$7:$V$7,AM$7)</f>
        <v>20804</v>
      </c>
      <c r="AN23" s="24">
        <f t="shared" si="23"/>
        <v>27536</v>
      </c>
      <c r="AO23" s="24">
        <f t="shared" si="23"/>
        <v>30544</v>
      </c>
      <c r="AP23" s="24">
        <f t="shared" si="23"/>
        <v>52791</v>
      </c>
      <c r="AQ23" s="24">
        <f t="shared" si="23"/>
        <v>67884</v>
      </c>
      <c r="AR23" s="24">
        <f t="shared" si="17"/>
        <v>72896</v>
      </c>
      <c r="AS23" s="24">
        <f t="shared" si="18"/>
        <v>112111</v>
      </c>
      <c r="AT23" s="24">
        <f t="shared" si="19"/>
        <v>268676</v>
      </c>
      <c r="AU23" s="60"/>
      <c r="AV23" s="24">
        <f t="shared" si="20"/>
        <v>229263</v>
      </c>
      <c r="AW23" s="24">
        <f t="shared" si="21"/>
        <v>317232</v>
      </c>
      <c r="AX23" s="24"/>
      <c r="AY23" s="24"/>
    </row>
    <row r="24" spans="1:51" ht="13" x14ac:dyDescent="0.15">
      <c r="A24" s="3" t="s">
        <v>78</v>
      </c>
      <c r="B24" s="29"/>
      <c r="C24" s="30"/>
      <c r="D24" s="30"/>
      <c r="E24" s="30"/>
      <c r="F24" s="30"/>
      <c r="G24" s="30"/>
      <c r="H24" s="30"/>
      <c r="I24" s="30"/>
      <c r="J24" s="30"/>
      <c r="K24" s="30"/>
      <c r="L24" s="30"/>
      <c r="M24" s="30"/>
      <c r="N24" s="30"/>
      <c r="O24" s="30"/>
      <c r="P24" s="30">
        <v>4363</v>
      </c>
      <c r="Q24" s="30">
        <v>345</v>
      </c>
      <c r="R24" s="30"/>
      <c r="S24" s="30">
        <v>782</v>
      </c>
      <c r="T24" s="30">
        <v>6133</v>
      </c>
      <c r="U24" s="30">
        <v>1564</v>
      </c>
      <c r="V24" s="30">
        <v>1260</v>
      </c>
      <c r="W24" s="30">
        <v>1524</v>
      </c>
      <c r="X24" s="30">
        <v>2056</v>
      </c>
      <c r="Y24" s="30">
        <v>359</v>
      </c>
      <c r="Z24" s="30">
        <v>3543</v>
      </c>
      <c r="AA24" s="30">
        <v>26</v>
      </c>
      <c r="AB24" s="30">
        <v>14292</v>
      </c>
      <c r="AC24" s="30">
        <v>308</v>
      </c>
      <c r="AD24" s="30">
        <v>20848</v>
      </c>
      <c r="AE24" s="30">
        <v>76065</v>
      </c>
      <c r="AF24" s="30">
        <v>17067</v>
      </c>
      <c r="AG24" s="30">
        <v>23470</v>
      </c>
      <c r="AH24" s="30">
        <v>40662</v>
      </c>
      <c r="AI24" s="30">
        <v>1551</v>
      </c>
      <c r="AJ24" s="30">
        <v>102349</v>
      </c>
      <c r="AK24" s="30">
        <v>24812</v>
      </c>
      <c r="AL24" s="24"/>
      <c r="AM24" s="24">
        <f t="shared" ref="AM24:AQ24" si="24">SUMIFS($C24:$V24,$C$7:$V$7,AM$7)</f>
        <v>0</v>
      </c>
      <c r="AN24" s="24">
        <f t="shared" si="24"/>
        <v>0</v>
      </c>
      <c r="AO24" s="24">
        <f t="shared" si="24"/>
        <v>0</v>
      </c>
      <c r="AP24" s="24">
        <f t="shared" si="24"/>
        <v>4708</v>
      </c>
      <c r="AQ24" s="24">
        <f t="shared" si="24"/>
        <v>9739</v>
      </c>
      <c r="AR24" s="24">
        <f t="shared" si="17"/>
        <v>7482</v>
      </c>
      <c r="AS24" s="24">
        <f t="shared" si="18"/>
        <v>35474</v>
      </c>
      <c r="AT24" s="24">
        <f t="shared" si="19"/>
        <v>157264</v>
      </c>
      <c r="AU24" s="24"/>
      <c r="AV24" s="24">
        <f t="shared" si="20"/>
        <v>137450</v>
      </c>
      <c r="AW24" s="24">
        <f t="shared" si="21"/>
        <v>169374</v>
      </c>
      <c r="AX24" s="24"/>
      <c r="AY24" s="24"/>
    </row>
    <row r="25" spans="1:51" ht="13" x14ac:dyDescent="0.15">
      <c r="A25" s="6" t="s">
        <v>41</v>
      </c>
      <c r="B25" s="29"/>
      <c r="C25" s="30"/>
      <c r="D25" s="30"/>
      <c r="E25" s="30"/>
      <c r="F25" s="30"/>
      <c r="G25" s="30"/>
      <c r="H25" s="30"/>
      <c r="I25" s="30"/>
      <c r="J25" s="30"/>
      <c r="K25" s="30"/>
      <c r="L25" s="30"/>
      <c r="M25" s="30"/>
      <c r="N25" s="30"/>
      <c r="O25" s="30"/>
      <c r="P25" s="30"/>
      <c r="Q25" s="30"/>
      <c r="R25" s="30"/>
      <c r="S25" s="30"/>
      <c r="T25" s="30"/>
      <c r="U25" s="30"/>
      <c r="V25" s="30"/>
      <c r="W25" s="30"/>
      <c r="X25" s="30"/>
      <c r="Y25" s="30"/>
      <c r="Z25" s="30"/>
      <c r="AA25" s="30">
        <v>19860</v>
      </c>
      <c r="AB25" s="30">
        <v>45266</v>
      </c>
      <c r="AC25" s="30">
        <v>6000</v>
      </c>
      <c r="AD25" s="30">
        <v>0</v>
      </c>
      <c r="AE25" s="30">
        <v>0</v>
      </c>
      <c r="AF25" s="30">
        <v>35961</v>
      </c>
      <c r="AG25" s="30">
        <v>1619</v>
      </c>
      <c r="AH25" s="30">
        <v>8991</v>
      </c>
      <c r="AI25" s="30">
        <v>0</v>
      </c>
      <c r="AJ25" s="30">
        <v>0</v>
      </c>
      <c r="AK25" s="30">
        <v>0</v>
      </c>
      <c r="AL25" s="24"/>
      <c r="AM25" s="24"/>
      <c r="AN25" s="24"/>
      <c r="AO25" s="24"/>
      <c r="AP25" s="24"/>
      <c r="AQ25" s="24"/>
      <c r="AR25" s="24"/>
      <c r="AS25" s="24">
        <f t="shared" si="18"/>
        <v>71126</v>
      </c>
      <c r="AT25" s="24">
        <f t="shared" si="19"/>
        <v>46571</v>
      </c>
      <c r="AU25" s="24"/>
      <c r="AV25" s="24">
        <f t="shared" si="20"/>
        <v>37580</v>
      </c>
      <c r="AW25" s="24">
        <f t="shared" si="21"/>
        <v>8991</v>
      </c>
      <c r="AX25" s="24"/>
      <c r="AY25" s="24"/>
    </row>
    <row r="26" spans="1:51" ht="13" x14ac:dyDescent="0.15">
      <c r="A26" s="6" t="s">
        <v>79</v>
      </c>
      <c r="B26" s="29"/>
      <c r="C26" s="30"/>
      <c r="D26" s="30"/>
      <c r="E26" s="30"/>
      <c r="F26" s="30"/>
      <c r="G26" s="30">
        <v>50000</v>
      </c>
      <c r="H26" s="30">
        <v>-2000</v>
      </c>
      <c r="I26" s="30"/>
      <c r="J26" s="30"/>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24"/>
      <c r="AM26" s="24"/>
      <c r="AN26" s="24">
        <f>SUMIFS($C26:$V26,$C$7:$V$7,AN$7)</f>
        <v>48000</v>
      </c>
      <c r="AO26" s="24"/>
      <c r="AP26" s="24"/>
      <c r="AQ26" s="24"/>
      <c r="AR26" s="24"/>
      <c r="AS26" s="24"/>
      <c r="AT26" s="24"/>
      <c r="AU26" s="24"/>
      <c r="AV26" s="24"/>
      <c r="AW26" s="24"/>
      <c r="AX26" s="24"/>
      <c r="AY26" s="24"/>
    </row>
    <row r="27" spans="1:51" ht="13" x14ac:dyDescent="0.15">
      <c r="A27" s="6" t="s">
        <v>80</v>
      </c>
      <c r="B27" s="29"/>
      <c r="C27" s="30">
        <v>240</v>
      </c>
      <c r="D27" s="30"/>
      <c r="E27" s="30"/>
      <c r="F27" s="30">
        <v>30</v>
      </c>
      <c r="G27" s="30">
        <v>-38</v>
      </c>
      <c r="H27" s="30">
        <v>169</v>
      </c>
      <c r="I27" s="30">
        <v>-219</v>
      </c>
      <c r="J27" s="30">
        <v>39</v>
      </c>
      <c r="K27" s="30"/>
      <c r="L27" s="30">
        <v>2</v>
      </c>
      <c r="M27" s="30">
        <v>62</v>
      </c>
      <c r="N27" s="30">
        <v>36</v>
      </c>
      <c r="O27" s="30">
        <v>-98</v>
      </c>
      <c r="P27" s="30">
        <v>73</v>
      </c>
      <c r="Q27" s="30">
        <v>806</v>
      </c>
      <c r="R27" s="30">
        <v>-1005</v>
      </c>
      <c r="S27" s="30">
        <v>19</v>
      </c>
      <c r="T27" s="30">
        <v>281</v>
      </c>
      <c r="U27" s="30">
        <v>128</v>
      </c>
      <c r="V27" s="30">
        <v>580</v>
      </c>
      <c r="W27" s="30">
        <v>218</v>
      </c>
      <c r="X27" s="30">
        <v>1481</v>
      </c>
      <c r="Y27" s="30">
        <v>396</v>
      </c>
      <c r="Z27" s="30">
        <v>475</v>
      </c>
      <c r="AA27" s="30">
        <v>615</v>
      </c>
      <c r="AB27" s="30">
        <v>374</v>
      </c>
      <c r="AC27" s="30">
        <v>877</v>
      </c>
      <c r="AD27" s="30">
        <v>767</v>
      </c>
      <c r="AE27" s="30">
        <v>534</v>
      </c>
      <c r="AF27" s="30">
        <v>548</v>
      </c>
      <c r="AG27" s="30">
        <v>-447</v>
      </c>
      <c r="AH27" s="30">
        <v>984</v>
      </c>
      <c r="AI27" s="30">
        <v>191</v>
      </c>
      <c r="AJ27" s="30">
        <v>343</v>
      </c>
      <c r="AK27" s="30">
        <v>1355</v>
      </c>
      <c r="AL27" s="24"/>
      <c r="AM27" s="61">
        <f t="shared" ref="AM27:AQ27" si="25">SUMIFS($C27:$V27,$C$7:$V$7,AM$7)</f>
        <v>270</v>
      </c>
      <c r="AN27" s="61">
        <f t="shared" si="25"/>
        <v>-49</v>
      </c>
      <c r="AO27" s="61">
        <f t="shared" si="25"/>
        <v>100</v>
      </c>
      <c r="AP27" s="61">
        <f t="shared" si="25"/>
        <v>-224</v>
      </c>
      <c r="AQ27" s="61">
        <f t="shared" si="25"/>
        <v>1008</v>
      </c>
      <c r="AR27" s="61">
        <f t="shared" ref="AR27:AR28" si="26">SUMIFS($C27:$Z27,$C$7:$Z$7,AR$7)</f>
        <v>2570</v>
      </c>
      <c r="AS27" s="61">
        <f t="shared" ref="AS27:AS28" si="27">SUMIFS($C27:$AD27,$C$7:$AD$7,AS$7)</f>
        <v>2633</v>
      </c>
      <c r="AT27" s="61">
        <f t="shared" ref="AT27:AT28" si="28">SUMIFS($C27:$AH27,$C$7:$AH$7,AT$7)</f>
        <v>1619</v>
      </c>
      <c r="AU27" s="24"/>
      <c r="AV27" s="32">
        <f t="shared" ref="AV27:AV28" si="29">SUMIFS($C27:$AJ27,$C$5:$AJ$5,"&lt;="&amp;AV$5,$C$5:$AJ$5,"&gt;"&amp;EOMONTH(AV$5,-12))</f>
        <v>1402</v>
      </c>
      <c r="AW27" s="32">
        <f t="shared" ref="AW27:AW28" si="30">SUMIFS($C27:$AK27,$C$5:$AK$5,"&lt;="&amp;AW$5,$C$5:$AK$5,"&gt;"&amp;EOMONTH(AW$5,-12))</f>
        <v>2873</v>
      </c>
      <c r="AX27" s="32"/>
      <c r="AY27" s="32"/>
    </row>
    <row r="28" spans="1:51" ht="13" x14ac:dyDescent="0.15">
      <c r="A28" s="13" t="s">
        <v>81</v>
      </c>
      <c r="B28" s="6"/>
      <c r="C28" s="25">
        <f t="shared" ref="C28:AK28" si="31">C21-SUM(C22:C27)</f>
        <v>101991</v>
      </c>
      <c r="D28" s="25">
        <f t="shared" si="31"/>
        <v>97916</v>
      </c>
      <c r="E28" s="25">
        <f t="shared" si="31"/>
        <v>122306</v>
      </c>
      <c r="F28" s="25">
        <f t="shared" si="31"/>
        <v>118909</v>
      </c>
      <c r="G28" s="25">
        <f t="shared" si="31"/>
        <v>120024</v>
      </c>
      <c r="H28" s="25">
        <f t="shared" si="31"/>
        <v>134655</v>
      </c>
      <c r="I28" s="25">
        <f t="shared" si="31"/>
        <v>138506</v>
      </c>
      <c r="J28" s="25">
        <f t="shared" si="31"/>
        <v>139033</v>
      </c>
      <c r="K28" s="25">
        <f t="shared" si="31"/>
        <v>148312</v>
      </c>
      <c r="L28" s="25">
        <f t="shared" si="31"/>
        <v>172676</v>
      </c>
      <c r="M28" s="25">
        <f t="shared" si="31"/>
        <v>185928</v>
      </c>
      <c r="N28" s="25">
        <f t="shared" si="31"/>
        <v>200193</v>
      </c>
      <c r="O28" s="25">
        <f t="shared" si="31"/>
        <v>220887</v>
      </c>
      <c r="P28" s="25">
        <f t="shared" si="31"/>
        <v>251696</v>
      </c>
      <c r="Q28" s="25">
        <f t="shared" si="31"/>
        <v>289266</v>
      </c>
      <c r="R28" s="25">
        <f t="shared" si="31"/>
        <v>304406</v>
      </c>
      <c r="S28" s="25">
        <f t="shared" si="31"/>
        <v>339692</v>
      </c>
      <c r="T28" s="25">
        <f t="shared" si="31"/>
        <v>363964</v>
      </c>
      <c r="U28" s="25">
        <f t="shared" si="31"/>
        <v>371779</v>
      </c>
      <c r="V28" s="25">
        <f t="shared" si="31"/>
        <v>411354</v>
      </c>
      <c r="W28" s="25">
        <f t="shared" si="31"/>
        <v>532185</v>
      </c>
      <c r="X28" s="25">
        <f t="shared" si="31"/>
        <v>501405</v>
      </c>
      <c r="Y28" s="25">
        <f t="shared" si="31"/>
        <v>616562</v>
      </c>
      <c r="Z28" s="25">
        <f t="shared" si="31"/>
        <v>621992</v>
      </c>
      <c r="AA28" s="25">
        <f t="shared" si="31"/>
        <v>731840</v>
      </c>
      <c r="AB28" s="25">
        <f t="shared" si="31"/>
        <v>786895</v>
      </c>
      <c r="AC28" s="25">
        <f t="shared" si="31"/>
        <v>906362</v>
      </c>
      <c r="AD28" s="25">
        <f t="shared" si="31"/>
        <v>1004638</v>
      </c>
      <c r="AE28" s="25">
        <f t="shared" si="31"/>
        <v>1115249</v>
      </c>
      <c r="AF28" s="25">
        <f t="shared" si="31"/>
        <v>1300631</v>
      </c>
      <c r="AG28" s="25">
        <f t="shared" si="31"/>
        <v>1259107</v>
      </c>
      <c r="AH28" s="25">
        <f t="shared" si="31"/>
        <v>1398512</v>
      </c>
      <c r="AI28" s="25">
        <f t="shared" si="31"/>
        <v>1365614</v>
      </c>
      <c r="AJ28" s="25">
        <f t="shared" si="31"/>
        <v>1501449</v>
      </c>
      <c r="AK28" s="25">
        <f t="shared" si="31"/>
        <v>1440197</v>
      </c>
      <c r="AL28" s="25"/>
      <c r="AM28" s="25">
        <f t="shared" ref="AM28:AQ28" si="32">SUMIFS($C28:$V28,$C$7:$V$7,AM$7)</f>
        <v>441122</v>
      </c>
      <c r="AN28" s="25">
        <f t="shared" si="32"/>
        <v>532218</v>
      </c>
      <c r="AO28" s="25">
        <f t="shared" si="32"/>
        <v>707109</v>
      </c>
      <c r="AP28" s="25">
        <f t="shared" si="32"/>
        <v>1066255</v>
      </c>
      <c r="AQ28" s="25">
        <f t="shared" si="32"/>
        <v>1486789</v>
      </c>
      <c r="AR28" s="25">
        <f t="shared" si="26"/>
        <v>2272144</v>
      </c>
      <c r="AS28" s="25">
        <f t="shared" si="27"/>
        <v>3429735</v>
      </c>
      <c r="AT28" s="25">
        <f t="shared" si="28"/>
        <v>5073499</v>
      </c>
      <c r="AU28" s="25"/>
      <c r="AV28" s="25">
        <f t="shared" si="29"/>
        <v>4679625</v>
      </c>
      <c r="AW28" s="25">
        <f t="shared" si="30"/>
        <v>5705772</v>
      </c>
      <c r="AX28" s="25"/>
      <c r="AY28" s="25"/>
    </row>
    <row r="29" spans="1:51" ht="13" x14ac:dyDescent="0.15">
      <c r="A29" s="13"/>
      <c r="B29" s="6"/>
      <c r="C29" s="62"/>
      <c r="D29" s="62"/>
      <c r="E29" s="62"/>
      <c r="F29" s="62"/>
      <c r="G29" s="62"/>
      <c r="H29" s="62"/>
      <c r="I29" s="62"/>
      <c r="J29" s="62"/>
      <c r="K29" s="62"/>
      <c r="L29" s="62"/>
      <c r="M29" s="62"/>
      <c r="N29" s="62"/>
      <c r="O29" s="62"/>
      <c r="P29" s="62"/>
      <c r="Q29" s="62"/>
      <c r="R29" s="62"/>
      <c r="S29" s="62"/>
      <c r="T29" s="62"/>
      <c r="U29" s="62"/>
      <c r="V29" s="62"/>
      <c r="W29" s="63"/>
      <c r="X29" s="63"/>
      <c r="Y29" s="63"/>
      <c r="AD29" s="25"/>
      <c r="AE29" s="25"/>
      <c r="AF29" s="25"/>
      <c r="AG29" s="25"/>
      <c r="AH29" s="25"/>
      <c r="AI29" s="25"/>
      <c r="AJ29" s="25"/>
      <c r="AK29" s="25"/>
      <c r="AL29" s="25"/>
      <c r="AM29" s="25"/>
      <c r="AN29" s="25"/>
      <c r="AO29" s="25"/>
      <c r="AP29" s="25"/>
      <c r="AQ29" s="25"/>
      <c r="AR29" s="64"/>
      <c r="AS29" s="64"/>
      <c r="AT29" s="64"/>
      <c r="AU29" s="25"/>
      <c r="AV29" s="64"/>
      <c r="AW29" s="64"/>
      <c r="AX29" s="64"/>
      <c r="AY29" s="64"/>
    </row>
    <row r="30" spans="1:51" ht="13" x14ac:dyDescent="0.15">
      <c r="A30" s="24" t="s">
        <v>82</v>
      </c>
      <c r="B30" s="24"/>
      <c r="C30" s="65">
        <v>7577</v>
      </c>
      <c r="D30" s="65">
        <v>8433</v>
      </c>
      <c r="E30" s="65">
        <v>10220</v>
      </c>
      <c r="F30" s="65">
        <v>3747</v>
      </c>
      <c r="G30" s="65">
        <v>701</v>
      </c>
      <c r="H30" s="65">
        <v>-1750</v>
      </c>
      <c r="I30" s="65">
        <v>-185</v>
      </c>
      <c r="J30" s="65">
        <v>2301</v>
      </c>
      <c r="K30" s="66">
        <f t="shared" ref="K30:AK30" si="33">(K60-K22+(K61-K23)+K71)</f>
        <v>1906</v>
      </c>
      <c r="L30" s="66">
        <f t="shared" si="33"/>
        <v>1743</v>
      </c>
      <c r="M30" s="66">
        <f t="shared" si="33"/>
        <v>1616</v>
      </c>
      <c r="N30" s="66">
        <f t="shared" si="33"/>
        <v>1547</v>
      </c>
      <c r="O30" s="66">
        <f t="shared" si="33"/>
        <v>1611</v>
      </c>
      <c r="P30" s="66">
        <f t="shared" si="33"/>
        <v>4202</v>
      </c>
      <c r="Q30" s="66">
        <f t="shared" si="33"/>
        <v>7603</v>
      </c>
      <c r="R30" s="66">
        <f t="shared" si="33"/>
        <v>5662</v>
      </c>
      <c r="S30" s="66">
        <f t="shared" si="33"/>
        <v>4635</v>
      </c>
      <c r="T30" s="66">
        <f t="shared" si="33"/>
        <v>3423</v>
      </c>
      <c r="U30" s="66">
        <f t="shared" si="33"/>
        <v>3065</v>
      </c>
      <c r="V30" s="66">
        <f t="shared" si="33"/>
        <v>2834</v>
      </c>
      <c r="W30" s="66">
        <f t="shared" si="33"/>
        <v>3015</v>
      </c>
      <c r="X30" s="66">
        <f t="shared" si="33"/>
        <v>2573</v>
      </c>
      <c r="Y30" s="66">
        <f t="shared" si="33"/>
        <v>3427</v>
      </c>
      <c r="Z30" s="66">
        <f t="shared" si="33"/>
        <v>3791</v>
      </c>
      <c r="AA30" s="66">
        <f t="shared" si="33"/>
        <v>4587</v>
      </c>
      <c r="AB30" s="66">
        <f t="shared" si="33"/>
        <v>5652</v>
      </c>
      <c r="AC30" s="66">
        <f t="shared" si="33"/>
        <v>6553</v>
      </c>
      <c r="AD30" s="66">
        <f t="shared" si="33"/>
        <v>6777</v>
      </c>
      <c r="AE30" s="66">
        <f t="shared" si="33"/>
        <v>15650</v>
      </c>
      <c r="AF30" s="66">
        <f t="shared" si="33"/>
        <v>18325</v>
      </c>
      <c r="AG30" s="66">
        <f t="shared" si="33"/>
        <v>19378</v>
      </c>
      <c r="AH30" s="66">
        <f t="shared" si="33"/>
        <v>19218</v>
      </c>
      <c r="AI30" s="66">
        <f t="shared" si="33"/>
        <v>19397</v>
      </c>
      <c r="AJ30" s="66">
        <f t="shared" si="33"/>
        <v>19750</v>
      </c>
      <c r="AK30" s="66">
        <f t="shared" si="33"/>
        <v>19236</v>
      </c>
      <c r="AL30" s="19"/>
      <c r="AM30" s="19">
        <f t="shared" ref="AM30:AQ30" si="34">SUMIFS($C30:$V30,$C$7:$V$7,AM$7)</f>
        <v>29977</v>
      </c>
      <c r="AN30" s="19">
        <f t="shared" si="34"/>
        <v>1067</v>
      </c>
      <c r="AO30" s="19">
        <f t="shared" si="34"/>
        <v>6812</v>
      </c>
      <c r="AP30" s="19">
        <f t="shared" si="34"/>
        <v>19078</v>
      </c>
      <c r="AQ30" s="19">
        <f t="shared" si="34"/>
        <v>13957</v>
      </c>
      <c r="AR30" s="19">
        <f>SUMIFS($C30:$Z30,$C$7:$Z$7,AR$7)</f>
        <v>12806</v>
      </c>
      <c r="AS30" s="19">
        <f>SUMIFS($C30:$AD30,$C$7:$AD$7,AS$7)</f>
        <v>23569</v>
      </c>
      <c r="AT30" s="19">
        <f>SUMIFS($C30:$AH30,$C$7:$AH$7,AT$7)</f>
        <v>72571</v>
      </c>
      <c r="AU30" s="67"/>
      <c r="AV30" s="19">
        <f>SUMIFS($C30:$AJ30,$C$5:$AJ$5,"&lt;="&amp;AV$5,$C$5:$AJ$5,"&gt;"&amp;EOMONTH(AV$5,-12))</f>
        <v>60130</v>
      </c>
      <c r="AW30" s="19">
        <f>SUMIFS($C30:$AK30,$C$5:$AK$5,"&lt;="&amp;AW$5,$C$5:$AK$5,"&gt;"&amp;EOMONTH(AW$5,-12))</f>
        <v>77601</v>
      </c>
      <c r="AX30" s="19"/>
      <c r="AY30" s="19"/>
    </row>
    <row r="31" spans="1:51" ht="13" x14ac:dyDescent="0.15">
      <c r="A31" s="13"/>
      <c r="B31" s="6"/>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18"/>
      <c r="AE31" s="25"/>
      <c r="AF31" s="25"/>
      <c r="AG31" s="68"/>
      <c r="AH31" s="25"/>
      <c r="AI31" s="25"/>
      <c r="AJ31" s="25"/>
      <c r="AK31" s="25"/>
      <c r="AL31" s="25"/>
      <c r="AM31" s="25"/>
      <c r="AN31" s="57"/>
      <c r="AO31" s="57"/>
      <c r="AP31" s="57"/>
      <c r="AQ31" s="57"/>
      <c r="AR31" s="57"/>
      <c r="AS31" s="57"/>
      <c r="AT31" s="57"/>
      <c r="AU31" s="25"/>
      <c r="AV31" s="57"/>
      <c r="AW31" s="57"/>
      <c r="AX31" s="57"/>
      <c r="AY31" s="57"/>
    </row>
    <row r="32" spans="1:51" ht="13" x14ac:dyDescent="0.15">
      <c r="A32" s="13" t="s">
        <v>83</v>
      </c>
      <c r="C32" s="25">
        <f t="shared" ref="C32:AK32" si="35">C19-C28+C30</f>
        <v>-20129</v>
      </c>
      <c r="D32" s="25">
        <f t="shared" si="35"/>
        <v>859</v>
      </c>
      <c r="E32" s="25">
        <f t="shared" si="35"/>
        <v>-15776</v>
      </c>
      <c r="F32" s="25">
        <f t="shared" si="35"/>
        <v>-6069</v>
      </c>
      <c r="G32" s="25">
        <f t="shared" si="35"/>
        <v>-9083</v>
      </c>
      <c r="H32" s="25">
        <f t="shared" si="35"/>
        <v>12554</v>
      </c>
      <c r="I32" s="25">
        <f t="shared" si="35"/>
        <v>11623</v>
      </c>
      <c r="J32" s="25">
        <f t="shared" si="35"/>
        <v>29793</v>
      </c>
      <c r="K32" s="25">
        <f t="shared" si="35"/>
        <v>27025</v>
      </c>
      <c r="L32" s="25">
        <f t="shared" si="35"/>
        <v>36496</v>
      </c>
      <c r="M32" s="25">
        <f t="shared" si="35"/>
        <v>34304</v>
      </c>
      <c r="N32" s="25">
        <f t="shared" si="35"/>
        <v>41184</v>
      </c>
      <c r="O32" s="25">
        <f t="shared" si="35"/>
        <v>35894</v>
      </c>
      <c r="P32" s="25">
        <f t="shared" si="35"/>
        <v>68322</v>
      </c>
      <c r="Q32" s="25">
        <f t="shared" si="35"/>
        <v>70997</v>
      </c>
      <c r="R32" s="25">
        <f t="shared" si="35"/>
        <v>81310</v>
      </c>
      <c r="S32" s="25">
        <f t="shared" si="35"/>
        <v>61697</v>
      </c>
      <c r="T32" s="25">
        <f t="shared" si="35"/>
        <v>105304</v>
      </c>
      <c r="U32" s="25">
        <f t="shared" si="35"/>
        <v>131323</v>
      </c>
      <c r="V32" s="25">
        <f t="shared" si="35"/>
        <v>118529</v>
      </c>
      <c r="W32" s="25">
        <f t="shared" si="35"/>
        <v>9331</v>
      </c>
      <c r="X32" s="25">
        <f t="shared" si="35"/>
        <v>97931</v>
      </c>
      <c r="Y32" s="25">
        <f t="shared" si="35"/>
        <v>181320</v>
      </c>
      <c r="Z32" s="25">
        <f t="shared" si="35"/>
        <v>185489</v>
      </c>
      <c r="AA32" s="25">
        <f t="shared" si="35"/>
        <v>236247</v>
      </c>
      <c r="AB32" s="25">
        <f t="shared" si="35"/>
        <v>359822</v>
      </c>
      <c r="AC32" s="25">
        <f t="shared" si="35"/>
        <v>233406</v>
      </c>
      <c r="AD32" s="25">
        <f t="shared" si="35"/>
        <v>184181</v>
      </c>
      <c r="AE32" s="25">
        <f t="shared" si="35"/>
        <v>195361</v>
      </c>
      <c r="AF32" s="25">
        <f t="shared" si="35"/>
        <v>187342</v>
      </c>
      <c r="AG32" s="25">
        <f t="shared" si="35"/>
        <v>327360</v>
      </c>
      <c r="AH32" s="25">
        <f t="shared" si="35"/>
        <v>280901</v>
      </c>
      <c r="AI32" s="25">
        <f t="shared" si="35"/>
        <v>368367</v>
      </c>
      <c r="AJ32" s="25">
        <f t="shared" si="35"/>
        <v>384402</v>
      </c>
      <c r="AK32" s="25">
        <f t="shared" si="35"/>
        <v>477488</v>
      </c>
      <c r="AL32" s="69"/>
      <c r="AM32" s="25">
        <f t="shared" ref="AM32:AQ32" si="36">SUMIFS($C32:$V32,$C$7:$V$7,AM$7)</f>
        <v>-41115</v>
      </c>
      <c r="AN32" s="25">
        <f t="shared" si="36"/>
        <v>44887</v>
      </c>
      <c r="AO32" s="25">
        <f t="shared" si="36"/>
        <v>139009</v>
      </c>
      <c r="AP32" s="25">
        <f t="shared" si="36"/>
        <v>256523</v>
      </c>
      <c r="AQ32" s="25">
        <f t="shared" si="36"/>
        <v>416853</v>
      </c>
      <c r="AR32" s="25">
        <f>SUMIFS($C32:$AB32,$C$7:$AB$7,AR$7)</f>
        <v>474071</v>
      </c>
      <c r="AS32" s="25">
        <f>AS19-AS28+AS30</f>
        <v>1013656</v>
      </c>
      <c r="AT32" s="25">
        <f>SUMIFS($C32:$AH32,$C$7:$AH$7,AT$7)</f>
        <v>990964</v>
      </c>
      <c r="AU32" s="25"/>
      <c r="AV32" s="25">
        <f>SUMIFS($C32:$AJ32,$C$5:$AJ$5,"&lt;="&amp;AV$5,$C$5:$AJ$5,"&gt;"&amp;EOMONTH(AV$5,-12))</f>
        <v>894244</v>
      </c>
      <c r="AW32" s="25">
        <f>SUMIFS($C32:$AK32,$C$5:$AK$5,"&lt;="&amp;AW$5,$C$5:$AK$5,"&gt;"&amp;EOMONTH(AW$5,-12))</f>
        <v>1511158</v>
      </c>
      <c r="AX32" s="25"/>
      <c r="AY32" s="25"/>
    </row>
    <row r="33" spans="1:51" ht="13" outlineLevel="1" x14ac:dyDescent="0.15">
      <c r="A33" s="13"/>
      <c r="B33" s="6"/>
      <c r="C33" s="19"/>
      <c r="D33" s="19"/>
      <c r="E33" s="19"/>
      <c r="F33" s="19"/>
      <c r="G33" s="19"/>
      <c r="H33" s="19"/>
      <c r="I33" s="19"/>
      <c r="J33" s="19"/>
      <c r="K33" s="19"/>
      <c r="L33" s="19"/>
      <c r="M33" s="19"/>
      <c r="N33" s="19"/>
      <c r="O33" s="19"/>
      <c r="P33" s="19"/>
      <c r="Q33" s="19"/>
      <c r="R33" s="19"/>
      <c r="S33" s="19"/>
      <c r="T33" s="19"/>
      <c r="U33" s="19"/>
      <c r="V33" s="19"/>
      <c r="W33" s="19"/>
      <c r="X33" s="19"/>
      <c r="Y33" s="19"/>
      <c r="Z33" s="27"/>
      <c r="AA33" s="27"/>
      <c r="AB33" s="27"/>
      <c r="AC33" s="27"/>
      <c r="AD33" s="25"/>
      <c r="AE33" s="19"/>
      <c r="AF33" s="19"/>
      <c r="AG33" s="19"/>
      <c r="AH33" s="19"/>
      <c r="AI33" s="19"/>
      <c r="AJ33" s="19"/>
      <c r="AK33" s="19"/>
      <c r="AL33" s="19"/>
      <c r="AM33" s="19"/>
      <c r="AN33" s="19"/>
      <c r="AO33" s="19"/>
      <c r="AP33" s="19"/>
      <c r="AQ33" s="19"/>
      <c r="AR33" s="19"/>
      <c r="AS33" s="19"/>
      <c r="AT33" s="19"/>
      <c r="AU33" s="6"/>
      <c r="AV33" s="6"/>
      <c r="AW33" s="6"/>
      <c r="AX33" s="6"/>
      <c r="AY33" s="6"/>
    </row>
    <row r="34" spans="1:51" ht="13" outlineLevel="1" x14ac:dyDescent="0.15">
      <c r="A34" s="13" t="s">
        <v>84</v>
      </c>
      <c r="B34" s="6"/>
      <c r="C34" s="19">
        <f>'GAAP IS'!C27</f>
        <v>39545</v>
      </c>
      <c r="D34" s="19">
        <f>'GAAP IS'!D27</f>
        <v>45887</v>
      </c>
      <c r="E34" s="19">
        <f>'GAAP IS'!E27</f>
        <v>55020</v>
      </c>
      <c r="F34" s="19">
        <f>'GAAP IS'!F27</f>
        <v>59186</v>
      </c>
      <c r="G34" s="19">
        <f>'GAAP IS'!G27</f>
        <v>64592</v>
      </c>
      <c r="H34" s="19">
        <f>'GAAP IS'!H27</f>
        <v>68638</v>
      </c>
      <c r="I34" s="19">
        <f>'GAAP IS'!I27</f>
        <v>70418</v>
      </c>
      <c r="J34" s="19">
        <f>'GAAP IS'!J27</f>
        <v>64889</v>
      </c>
      <c r="K34" s="19">
        <f>'GAAP IS'!K27</f>
        <v>68582</v>
      </c>
      <c r="L34" s="19">
        <f>'GAAP IS'!L27</f>
        <v>78126</v>
      </c>
      <c r="M34" s="19">
        <f>'GAAP IS'!M27</f>
        <v>82547</v>
      </c>
      <c r="N34" s="19">
        <f>'GAAP IS'!N27</f>
        <v>92633</v>
      </c>
      <c r="O34" s="19">
        <f>'GAAP IS'!O27</f>
        <v>105095</v>
      </c>
      <c r="P34" s="19">
        <f>'GAAP IS'!P27</f>
        <v>114800</v>
      </c>
      <c r="Q34" s="19">
        <f>'GAAP IS'!Q27</f>
        <v>135773</v>
      </c>
      <c r="R34" s="19">
        <f>'GAAP IS'!R27</f>
        <v>141811</v>
      </c>
      <c r="S34" s="19">
        <f>'GAAP IS'!S27</f>
        <v>155240</v>
      </c>
      <c r="T34" s="19">
        <f>'GAAP IS'!T27</f>
        <v>175090</v>
      </c>
      <c r="U34" s="19">
        <f>'GAAP IS'!U27</f>
        <v>169661</v>
      </c>
      <c r="V34" s="19">
        <f>'GAAP IS'!V27</f>
        <v>174174</v>
      </c>
      <c r="W34" s="19">
        <f>'GAAP IS'!W27</f>
        <v>195876</v>
      </c>
      <c r="X34" s="19">
        <f>'GAAP IS'!X27</f>
        <v>207730</v>
      </c>
      <c r="Y34" s="19">
        <f>'GAAP IS'!Y27</f>
        <v>227550</v>
      </c>
      <c r="Z34" s="19">
        <f>'GAAP IS'!Z27</f>
        <v>254525</v>
      </c>
      <c r="AA34" s="19">
        <f>'GAAP IS'!AA27</f>
        <v>307711</v>
      </c>
      <c r="AB34" s="19">
        <f>'GAAP IS'!AB27</f>
        <v>324058</v>
      </c>
      <c r="AC34" s="19">
        <f>'GAAP IS'!AC27</f>
        <v>360729</v>
      </c>
      <c r="AD34" s="19">
        <f>'GAAP IS'!AD27</f>
        <v>391343</v>
      </c>
      <c r="AE34" s="19">
        <f>'GAAP IS'!AE27</f>
        <v>458224</v>
      </c>
      <c r="AF34" s="19">
        <f>'GAAP IS'!AF27</f>
        <v>524827</v>
      </c>
      <c r="AG34" s="19">
        <f>'GAAP IS'!AG27</f>
        <v>548037</v>
      </c>
      <c r="AH34" s="19">
        <f>'GAAP IS'!AH27</f>
        <v>604524</v>
      </c>
      <c r="AI34" s="19">
        <f>'GAAP IS'!AI27</f>
        <v>626937</v>
      </c>
      <c r="AJ34" s="19">
        <f>'GAAP IS'!AJ27</f>
        <v>694672</v>
      </c>
      <c r="AK34" s="19">
        <f>'GAAP IS'!AK27</f>
        <v>713788</v>
      </c>
      <c r="AL34" s="19"/>
      <c r="AM34" s="19">
        <f t="shared" ref="AM34:AQ34" si="37">SUMIFS($C34:$V34,$C$7:$V$7,AM$7)</f>
        <v>199638</v>
      </c>
      <c r="AN34" s="19">
        <f t="shared" si="37"/>
        <v>268537</v>
      </c>
      <c r="AO34" s="19">
        <f t="shared" si="37"/>
        <v>321888</v>
      </c>
      <c r="AP34" s="19">
        <f t="shared" si="37"/>
        <v>497479</v>
      </c>
      <c r="AQ34" s="19">
        <f t="shared" si="37"/>
        <v>674165</v>
      </c>
      <c r="AR34" s="19">
        <f t="shared" ref="AR34:AR38" si="38">SUMIFS($C34:$Z34,$C$7:$Z$7,AR$7)</f>
        <v>885681</v>
      </c>
      <c r="AS34" s="19">
        <f t="shared" ref="AS34:AS37" si="39">SUMIFS($C34:$AD34,$C$7:$AD$7,AS$7)</f>
        <v>1383841</v>
      </c>
      <c r="AT34" s="19">
        <f t="shared" ref="AT34:AT38" si="40">SUMIFS($C34:$AH34,$C$7:$AH$7,AT$7)</f>
        <v>2135612</v>
      </c>
      <c r="AU34" s="6"/>
      <c r="AV34" s="19">
        <f t="shared" ref="AV34:AV38" si="41">SUMIFS($C34:$AJ34,$C$5:$AJ$5,"&lt;="&amp;AV$5,$C$5:$AJ$5,"&gt;"&amp;EOMONTH(AV$5,-12))</f>
        <v>1922431</v>
      </c>
      <c r="AW34" s="19">
        <f t="shared" ref="AW34:AW38" si="42">SUMIFS($C34:$AK34,$C$5:$AK$5,"&lt;="&amp;AW$5,$C$5:$AK$5,"&gt;"&amp;EOMONTH(AW$5,-12))</f>
        <v>2639921</v>
      </c>
      <c r="AX34" s="19"/>
      <c r="AY34" s="19"/>
    </row>
    <row r="35" spans="1:51" ht="13" outlineLevel="1" x14ac:dyDescent="0.15">
      <c r="A35" s="3" t="s">
        <v>76</v>
      </c>
      <c r="B35" s="6"/>
      <c r="C35" s="30">
        <v>8958</v>
      </c>
      <c r="D35" s="30">
        <v>10391</v>
      </c>
      <c r="E35" s="30">
        <v>13938</v>
      </c>
      <c r="F35" s="30">
        <v>21451</v>
      </c>
      <c r="G35" s="30">
        <v>21947</v>
      </c>
      <c r="H35" s="30">
        <v>24168</v>
      </c>
      <c r="I35" s="30">
        <v>23949</v>
      </c>
      <c r="J35" s="30">
        <v>21340</v>
      </c>
      <c r="K35" s="30">
        <v>19356</v>
      </c>
      <c r="L35" s="30">
        <v>25136</v>
      </c>
      <c r="M35" s="30">
        <v>25254</v>
      </c>
      <c r="N35" s="30">
        <v>28564</v>
      </c>
      <c r="O35" s="30">
        <v>30482</v>
      </c>
      <c r="P35" s="30">
        <v>33806</v>
      </c>
      <c r="Q35" s="30">
        <v>39525</v>
      </c>
      <c r="R35" s="30">
        <v>40788</v>
      </c>
      <c r="S35" s="30">
        <v>42649</v>
      </c>
      <c r="T35" s="30">
        <v>56144</v>
      </c>
      <c r="U35" s="30">
        <v>56321</v>
      </c>
      <c r="V35" s="30">
        <v>55726</v>
      </c>
      <c r="W35" s="30">
        <v>57400</v>
      </c>
      <c r="X35" s="30">
        <v>69565</v>
      </c>
      <c r="Y35" s="30">
        <v>78682</v>
      </c>
      <c r="Z35" s="30">
        <v>83906</v>
      </c>
      <c r="AA35" s="30">
        <v>86895</v>
      </c>
      <c r="AB35" s="30">
        <v>106161</v>
      </c>
      <c r="AC35" s="30">
        <v>121209</v>
      </c>
      <c r="AD35" s="30">
        <v>132331</v>
      </c>
      <c r="AE35" s="30">
        <v>145075</v>
      </c>
      <c r="AF35" s="33">
        <v>179137</v>
      </c>
      <c r="AG35" s="33">
        <v>184569</v>
      </c>
      <c r="AH35" s="33">
        <v>192934</v>
      </c>
      <c r="AI35" s="33">
        <v>197857</v>
      </c>
      <c r="AJ35" s="33">
        <v>223411</v>
      </c>
      <c r="AK35" s="33">
        <v>245244</v>
      </c>
      <c r="AL35" s="32"/>
      <c r="AM35" s="32">
        <f t="shared" ref="AM35:AQ35" si="43">SUMIFS($C35:$V35,$C$7:$V$7,AM$7)</f>
        <v>54738</v>
      </c>
      <c r="AN35" s="32">
        <f t="shared" si="43"/>
        <v>91404</v>
      </c>
      <c r="AO35" s="32">
        <f t="shared" si="43"/>
        <v>98310</v>
      </c>
      <c r="AP35" s="32">
        <f t="shared" si="43"/>
        <v>144601</v>
      </c>
      <c r="AQ35" s="32">
        <f t="shared" si="43"/>
        <v>210840</v>
      </c>
      <c r="AR35" s="32">
        <f t="shared" si="38"/>
        <v>289553</v>
      </c>
      <c r="AS35" s="24">
        <f t="shared" si="39"/>
        <v>446596</v>
      </c>
      <c r="AT35" s="24">
        <f t="shared" si="40"/>
        <v>701715</v>
      </c>
      <c r="AU35" s="6"/>
      <c r="AV35" s="24">
        <f t="shared" si="41"/>
        <v>641112</v>
      </c>
      <c r="AW35" s="24">
        <f t="shared" si="42"/>
        <v>859446</v>
      </c>
      <c r="AX35" s="24"/>
      <c r="AY35" s="24"/>
    </row>
    <row r="36" spans="1:51" ht="13" outlineLevel="1" x14ac:dyDescent="0.15">
      <c r="A36" s="3" t="s">
        <v>77</v>
      </c>
      <c r="B36" s="6"/>
      <c r="C36" s="30">
        <v>2881</v>
      </c>
      <c r="D36" s="30">
        <v>3055</v>
      </c>
      <c r="E36" s="30">
        <v>3171</v>
      </c>
      <c r="F36" s="30">
        <v>2240</v>
      </c>
      <c r="G36" s="30">
        <v>3141</v>
      </c>
      <c r="H36" s="30">
        <v>3128</v>
      </c>
      <c r="I36" s="30">
        <v>3282</v>
      </c>
      <c r="J36" s="30">
        <v>3639</v>
      </c>
      <c r="K36" s="30">
        <v>3712</v>
      </c>
      <c r="L36" s="30">
        <v>3436</v>
      </c>
      <c r="M36" s="30">
        <v>4586</v>
      </c>
      <c r="N36" s="30">
        <v>5221</v>
      </c>
      <c r="O36" s="30">
        <v>5473</v>
      </c>
      <c r="P36" s="30">
        <v>5974</v>
      </c>
      <c r="Q36" s="30">
        <v>7831</v>
      </c>
      <c r="R36" s="30">
        <v>14029</v>
      </c>
      <c r="S36" s="30">
        <v>11142</v>
      </c>
      <c r="T36" s="30">
        <v>11478</v>
      </c>
      <c r="U36" s="30">
        <v>11933</v>
      </c>
      <c r="V36" s="30">
        <v>11446</v>
      </c>
      <c r="W36" s="30">
        <v>12336</v>
      </c>
      <c r="X36" s="30">
        <v>12696</v>
      </c>
      <c r="Y36" s="30">
        <v>11546</v>
      </c>
      <c r="Z36" s="30">
        <v>12647</v>
      </c>
      <c r="AA36" s="30">
        <v>17395</v>
      </c>
      <c r="AB36" s="30">
        <v>15400</v>
      </c>
      <c r="AC36" s="30">
        <v>22987</v>
      </c>
      <c r="AD36" s="30">
        <v>20299</v>
      </c>
      <c r="AE36" s="30">
        <v>26850.91</v>
      </c>
      <c r="AF36" s="30">
        <v>33705</v>
      </c>
      <c r="AG36" s="30">
        <v>31767</v>
      </c>
      <c r="AH36" s="30">
        <v>29943</v>
      </c>
      <c r="AI36" s="30">
        <v>30537</v>
      </c>
      <c r="AJ36" s="30">
        <v>41829</v>
      </c>
      <c r="AK36" s="30">
        <v>37520</v>
      </c>
      <c r="AL36" s="32"/>
      <c r="AM36" s="32">
        <f t="shared" ref="AM36:AQ36" si="44">SUMIFS($C36:$V36,$C$7:$V$7,AM$7)</f>
        <v>11347</v>
      </c>
      <c r="AN36" s="32">
        <f t="shared" si="44"/>
        <v>13190</v>
      </c>
      <c r="AO36" s="32">
        <f t="shared" si="44"/>
        <v>16955</v>
      </c>
      <c r="AP36" s="32">
        <f t="shared" si="44"/>
        <v>33307</v>
      </c>
      <c r="AQ36" s="32">
        <f t="shared" si="44"/>
        <v>45999</v>
      </c>
      <c r="AR36" s="32">
        <f t="shared" si="38"/>
        <v>49225</v>
      </c>
      <c r="AS36" s="24">
        <f t="shared" si="39"/>
        <v>76081</v>
      </c>
      <c r="AT36" s="24">
        <f t="shared" si="40"/>
        <v>122265.91</v>
      </c>
      <c r="AU36" s="6"/>
      <c r="AV36" s="24">
        <f t="shared" si="41"/>
        <v>112621.91</v>
      </c>
      <c r="AW36" s="24">
        <f t="shared" si="42"/>
        <v>139829</v>
      </c>
      <c r="AX36" s="24"/>
      <c r="AY36" s="24"/>
    </row>
    <row r="37" spans="1:51" ht="13" outlineLevel="1" x14ac:dyDescent="0.15">
      <c r="A37" s="3" t="s">
        <v>85</v>
      </c>
      <c r="B37" s="6"/>
      <c r="C37" s="30"/>
      <c r="D37" s="30"/>
      <c r="E37" s="30"/>
      <c r="F37" s="30"/>
      <c r="G37" s="30"/>
      <c r="H37" s="30">
        <v>169</v>
      </c>
      <c r="I37" s="30">
        <v>-169</v>
      </c>
      <c r="J37" s="30"/>
      <c r="K37" s="30"/>
      <c r="L37" s="30"/>
      <c r="M37" s="30"/>
      <c r="N37" s="30"/>
      <c r="O37" s="30"/>
      <c r="P37" s="30"/>
      <c r="Q37" s="30">
        <v>712</v>
      </c>
      <c r="R37" s="30">
        <v>-986</v>
      </c>
      <c r="S37" s="30">
        <v>-71</v>
      </c>
      <c r="T37" s="30"/>
      <c r="U37" s="30"/>
      <c r="V37" s="30">
        <v>379</v>
      </c>
      <c r="W37" s="30">
        <v>158</v>
      </c>
      <c r="X37" s="30">
        <v>147</v>
      </c>
      <c r="Y37" s="30">
        <v>381</v>
      </c>
      <c r="Z37" s="30">
        <v>198</v>
      </c>
      <c r="AA37" s="30">
        <v>339</v>
      </c>
      <c r="AB37" s="30">
        <v>6</v>
      </c>
      <c r="AC37" s="30">
        <v>840</v>
      </c>
      <c r="AD37" s="30">
        <v>385</v>
      </c>
      <c r="AE37" s="30">
        <v>-19</v>
      </c>
      <c r="AF37" s="30">
        <v>29</v>
      </c>
      <c r="AG37" s="30">
        <v>451</v>
      </c>
      <c r="AH37" s="30">
        <v>0</v>
      </c>
      <c r="AI37" s="30">
        <v>324</v>
      </c>
      <c r="AJ37" s="30">
        <v>-12</v>
      </c>
      <c r="AK37" s="30">
        <v>562</v>
      </c>
      <c r="AL37" s="32"/>
      <c r="AM37" s="32">
        <f t="shared" ref="AM37:AQ37" si="45">SUMIFS($C37:$V37,$C$7:$V$7,AM$7)</f>
        <v>0</v>
      </c>
      <c r="AN37" s="32">
        <f t="shared" si="45"/>
        <v>0</v>
      </c>
      <c r="AO37" s="32">
        <f t="shared" si="45"/>
        <v>0</v>
      </c>
      <c r="AP37" s="32">
        <f t="shared" si="45"/>
        <v>-274</v>
      </c>
      <c r="AQ37" s="32">
        <f t="shared" si="45"/>
        <v>308</v>
      </c>
      <c r="AR37" s="32">
        <f t="shared" si="38"/>
        <v>884</v>
      </c>
      <c r="AS37" s="24">
        <f t="shared" si="39"/>
        <v>1570</v>
      </c>
      <c r="AT37" s="24">
        <f t="shared" si="40"/>
        <v>461</v>
      </c>
      <c r="AU37" s="6"/>
      <c r="AV37" s="24">
        <f t="shared" si="41"/>
        <v>846</v>
      </c>
      <c r="AW37" s="24">
        <f t="shared" si="42"/>
        <v>874</v>
      </c>
      <c r="AX37" s="24"/>
      <c r="AY37" s="24"/>
    </row>
    <row r="38" spans="1:51" ht="13" outlineLevel="1" x14ac:dyDescent="0.15">
      <c r="A38" s="13"/>
      <c r="B38" s="6"/>
      <c r="C38" s="25">
        <f t="shared" ref="C38:AK38" si="46">C34-SUM(C35:C37)</f>
        <v>27706</v>
      </c>
      <c r="D38" s="25">
        <f t="shared" si="46"/>
        <v>32441</v>
      </c>
      <c r="E38" s="25">
        <f t="shared" si="46"/>
        <v>37911</v>
      </c>
      <c r="F38" s="25">
        <f t="shared" si="46"/>
        <v>35495</v>
      </c>
      <c r="G38" s="25">
        <f t="shared" si="46"/>
        <v>39504</v>
      </c>
      <c r="H38" s="25">
        <f t="shared" si="46"/>
        <v>41173</v>
      </c>
      <c r="I38" s="25">
        <f t="shared" si="46"/>
        <v>43356</v>
      </c>
      <c r="J38" s="25">
        <f t="shared" si="46"/>
        <v>39910</v>
      </c>
      <c r="K38" s="25">
        <f t="shared" si="46"/>
        <v>45514</v>
      </c>
      <c r="L38" s="25">
        <f t="shared" si="46"/>
        <v>49554</v>
      </c>
      <c r="M38" s="25">
        <f t="shared" si="46"/>
        <v>52707</v>
      </c>
      <c r="N38" s="25">
        <f t="shared" si="46"/>
        <v>58848</v>
      </c>
      <c r="O38" s="25">
        <f t="shared" si="46"/>
        <v>69140</v>
      </c>
      <c r="P38" s="25">
        <f t="shared" si="46"/>
        <v>75020</v>
      </c>
      <c r="Q38" s="25">
        <f t="shared" si="46"/>
        <v>87705</v>
      </c>
      <c r="R38" s="25">
        <f t="shared" si="46"/>
        <v>87980</v>
      </c>
      <c r="S38" s="25">
        <f t="shared" si="46"/>
        <v>101520</v>
      </c>
      <c r="T38" s="25">
        <f t="shared" si="46"/>
        <v>107468</v>
      </c>
      <c r="U38" s="25">
        <f t="shared" si="46"/>
        <v>101407</v>
      </c>
      <c r="V38" s="25">
        <f t="shared" si="46"/>
        <v>106623</v>
      </c>
      <c r="W38" s="25">
        <f t="shared" si="46"/>
        <v>125982</v>
      </c>
      <c r="X38" s="25">
        <f t="shared" si="46"/>
        <v>125322</v>
      </c>
      <c r="Y38" s="25">
        <f t="shared" si="46"/>
        <v>136941</v>
      </c>
      <c r="Z38" s="25">
        <f t="shared" si="46"/>
        <v>157774</v>
      </c>
      <c r="AA38" s="25">
        <f t="shared" si="46"/>
        <v>203082</v>
      </c>
      <c r="AB38" s="25">
        <f t="shared" si="46"/>
        <v>202491</v>
      </c>
      <c r="AC38" s="25">
        <f t="shared" si="46"/>
        <v>215693</v>
      </c>
      <c r="AD38" s="25">
        <f t="shared" si="46"/>
        <v>238328</v>
      </c>
      <c r="AE38" s="25">
        <f t="shared" si="46"/>
        <v>286317.08999999997</v>
      </c>
      <c r="AF38" s="25">
        <f t="shared" si="46"/>
        <v>311956</v>
      </c>
      <c r="AG38" s="25">
        <f t="shared" si="46"/>
        <v>331250</v>
      </c>
      <c r="AH38" s="25">
        <f t="shared" si="46"/>
        <v>381647</v>
      </c>
      <c r="AI38" s="25">
        <f t="shared" si="46"/>
        <v>398219</v>
      </c>
      <c r="AJ38" s="25">
        <f t="shared" si="46"/>
        <v>429444</v>
      </c>
      <c r="AK38" s="25">
        <f t="shared" si="46"/>
        <v>430462</v>
      </c>
      <c r="AL38" s="25"/>
      <c r="AM38" s="25">
        <f t="shared" ref="AM38:AQ38" si="47">SUMIFS($C38:$V38,$C$7:$V$7,AM$7)</f>
        <v>133553</v>
      </c>
      <c r="AN38" s="25">
        <f t="shared" si="47"/>
        <v>163943</v>
      </c>
      <c r="AO38" s="25">
        <f t="shared" si="47"/>
        <v>206623</v>
      </c>
      <c r="AP38" s="25">
        <f t="shared" si="47"/>
        <v>319845</v>
      </c>
      <c r="AQ38" s="25">
        <f t="shared" si="47"/>
        <v>417018</v>
      </c>
      <c r="AR38" s="25">
        <f t="shared" si="38"/>
        <v>546019</v>
      </c>
      <c r="AS38" s="25">
        <f>AS34-SUM(AS35:AS37)</f>
        <v>859594</v>
      </c>
      <c r="AT38" s="25">
        <f t="shared" si="40"/>
        <v>1311170.0899999999</v>
      </c>
      <c r="AU38" s="13"/>
      <c r="AV38" s="25">
        <f t="shared" si="41"/>
        <v>1167851.0899999999</v>
      </c>
      <c r="AW38" s="25">
        <f t="shared" si="42"/>
        <v>1639772</v>
      </c>
      <c r="AX38" s="25"/>
      <c r="AY38" s="25"/>
    </row>
    <row r="39" spans="1:51" ht="13" outlineLevel="1" x14ac:dyDescent="0.15">
      <c r="A39" s="6"/>
      <c r="B39" s="6"/>
      <c r="C39" s="6"/>
      <c r="D39" s="6"/>
      <c r="E39" s="6"/>
      <c r="F39" s="6"/>
      <c r="G39" s="6"/>
      <c r="H39" s="6"/>
      <c r="I39" s="6"/>
      <c r="J39" s="6"/>
      <c r="K39" s="6"/>
      <c r="L39" s="6"/>
      <c r="M39" s="6"/>
      <c r="N39" s="6"/>
      <c r="O39" s="6"/>
      <c r="P39" s="6"/>
      <c r="Q39" s="6"/>
      <c r="R39" s="6"/>
      <c r="S39" s="6"/>
      <c r="T39" s="24"/>
      <c r="U39" s="24"/>
      <c r="V39" s="24"/>
      <c r="W39" s="24"/>
      <c r="X39" s="24"/>
      <c r="Y39" s="24"/>
      <c r="Z39" s="24"/>
      <c r="AA39" s="24"/>
      <c r="AB39" s="24"/>
      <c r="AC39" s="24"/>
      <c r="AD39" s="24"/>
      <c r="AE39" s="67"/>
      <c r="AF39" s="67"/>
      <c r="AG39" s="67"/>
      <c r="AH39" s="67"/>
      <c r="AI39" s="67"/>
      <c r="AJ39" s="67"/>
      <c r="AK39" s="67"/>
      <c r="AL39" s="67"/>
      <c r="AM39" s="67"/>
      <c r="AN39" s="67"/>
      <c r="AO39" s="67"/>
      <c r="AP39" s="67"/>
      <c r="AQ39" s="67"/>
      <c r="AR39" s="70"/>
      <c r="AS39" s="70"/>
      <c r="AT39" s="70"/>
      <c r="AU39" s="6"/>
      <c r="AV39" s="6"/>
      <c r="AW39" s="6"/>
      <c r="AX39" s="6"/>
      <c r="AY39" s="6"/>
    </row>
    <row r="40" spans="1:51" ht="13" outlineLevel="1" x14ac:dyDescent="0.15">
      <c r="A40" s="13" t="s">
        <v>86</v>
      </c>
      <c r="B40" s="6"/>
      <c r="C40" s="19">
        <f>'GAAP IS'!C28</f>
        <v>36181</v>
      </c>
      <c r="D40" s="19">
        <f>'GAAP IS'!D28</f>
        <v>31730</v>
      </c>
      <c r="E40" s="19">
        <f>'GAAP IS'!E28</f>
        <v>39259</v>
      </c>
      <c r="F40" s="19">
        <f>'GAAP IS'!F28</f>
        <v>38448</v>
      </c>
      <c r="G40" s="19">
        <f>'GAAP IS'!G28</f>
        <v>38496</v>
      </c>
      <c r="H40" s="19">
        <f>'GAAP IS'!H28</f>
        <v>39220</v>
      </c>
      <c r="I40" s="19">
        <f>'GAAP IS'!I28</f>
        <v>46754</v>
      </c>
      <c r="J40" s="19">
        <f>'GAAP IS'!J28</f>
        <v>49406</v>
      </c>
      <c r="K40" s="19">
        <f>'GAAP IS'!K28</f>
        <v>49900</v>
      </c>
      <c r="L40" s="19">
        <f>'GAAP IS'!L28</f>
        <v>59916</v>
      </c>
      <c r="M40" s="19">
        <f>'GAAP IS'!M28</f>
        <v>66533</v>
      </c>
      <c r="N40" s="19">
        <f>'GAAP IS'!N28</f>
        <v>76821</v>
      </c>
      <c r="O40" s="19">
        <f>'GAAP IS'!O28</f>
        <v>77266</v>
      </c>
      <c r="P40" s="19">
        <f>'GAAP IS'!P28</f>
        <v>98243</v>
      </c>
      <c r="Q40" s="19">
        <f>'GAAP IS'!Q28</f>
        <v>116337</v>
      </c>
      <c r="R40" s="19">
        <f>'GAAP IS'!R28</f>
        <v>119305</v>
      </c>
      <c r="S40" s="19">
        <f>'GAAP IS'!S28</f>
        <v>133848</v>
      </c>
      <c r="T40" s="19">
        <f>'GAAP IS'!T28</f>
        <v>156556</v>
      </c>
      <c r="U40" s="19">
        <f>'GAAP IS'!U28</f>
        <v>149491</v>
      </c>
      <c r="V40" s="19">
        <f>'GAAP IS'!V28</f>
        <v>185231</v>
      </c>
      <c r="W40" s="19">
        <f>'GAAP IS'!W28</f>
        <v>194535</v>
      </c>
      <c r="X40" s="19">
        <f>'GAAP IS'!X28</f>
        <v>238096</v>
      </c>
      <c r="Y40" s="19">
        <f>'GAAP IS'!Y28</f>
        <v>348463</v>
      </c>
      <c r="Z40" s="19">
        <f>'GAAP IS'!Z28</f>
        <v>328576</v>
      </c>
      <c r="AA40" s="19">
        <f>'GAAP IS'!AA28</f>
        <v>349460</v>
      </c>
      <c r="AB40" s="19">
        <f>'GAAP IS'!AB28</f>
        <v>373878</v>
      </c>
      <c r="AC40" s="19">
        <f>'GAAP IS'!AC28</f>
        <v>409073</v>
      </c>
      <c r="AD40" s="19">
        <f>'GAAP IS'!AD28</f>
        <v>484778</v>
      </c>
      <c r="AE40" s="19">
        <f>'GAAP IS'!AE28</f>
        <v>501562</v>
      </c>
      <c r="AF40" s="19">
        <f>'GAAP IS'!AF28</f>
        <v>530827</v>
      </c>
      <c r="AG40" s="19">
        <f>'GAAP IS'!AG28</f>
        <v>485838</v>
      </c>
      <c r="AH40" s="19">
        <f>'GAAP IS'!AH28</f>
        <v>539724</v>
      </c>
      <c r="AI40" s="19">
        <f>'GAAP IS'!AI28</f>
        <v>496011</v>
      </c>
      <c r="AJ40" s="19">
        <f>'GAAP IS'!AJ28</f>
        <v>537607</v>
      </c>
      <c r="AK40" s="19">
        <f>'GAAP IS'!AK28</f>
        <v>479381</v>
      </c>
      <c r="AL40" s="19"/>
      <c r="AM40" s="19">
        <f t="shared" ref="AM40:AQ40" si="48">SUMIFS($C40:$V40,$C$7:$V$7,AM$7)</f>
        <v>145618</v>
      </c>
      <c r="AN40" s="19">
        <f t="shared" si="48"/>
        <v>173876</v>
      </c>
      <c r="AO40" s="19">
        <f t="shared" si="48"/>
        <v>253170</v>
      </c>
      <c r="AP40" s="19">
        <f t="shared" si="48"/>
        <v>411151</v>
      </c>
      <c r="AQ40" s="19">
        <f t="shared" si="48"/>
        <v>625126</v>
      </c>
      <c r="AR40" s="19">
        <f t="shared" ref="AR40:AR44" si="49">SUMIFS($C40:$Z40,$C$7:$Z$7,AR$7)</f>
        <v>1109670</v>
      </c>
      <c r="AS40" s="19">
        <f t="shared" ref="AS40:AS43" si="50">SUMIFS($C40:$AD40,$C$7:$AD$7,AS$7)</f>
        <v>1617189</v>
      </c>
      <c r="AT40" s="19">
        <f t="shared" ref="AT40:AT44" si="51">SUMIFS($C40:$AH40,$C$7:$AH$7,AT$7)</f>
        <v>2057951</v>
      </c>
      <c r="AU40" s="6"/>
      <c r="AV40" s="19">
        <f t="shared" ref="AV40:AV44" si="52">SUMIFS($C40:$AJ40,$C$5:$AJ$5,"&lt;="&amp;AV$5,$C$5:$AJ$5,"&gt;"&amp;EOMONTH(AV$5,-12))</f>
        <v>2003005</v>
      </c>
      <c r="AW40" s="19">
        <f t="shared" ref="AW40:AW44" si="53">SUMIFS($C40:$AK40,$C$5:$AK$5,"&lt;="&amp;AW$5,$C$5:$AK$5,"&gt;"&amp;EOMONTH(AW$5,-12))</f>
        <v>2052723</v>
      </c>
      <c r="AX40" s="19"/>
      <c r="AY40" s="19"/>
    </row>
    <row r="41" spans="1:51" ht="13" outlineLevel="1" x14ac:dyDescent="0.15">
      <c r="A41" s="3" t="s">
        <v>76</v>
      </c>
      <c r="B41" s="6"/>
      <c r="C41" s="30">
        <v>1429</v>
      </c>
      <c r="D41" s="30">
        <v>1345</v>
      </c>
      <c r="E41" s="30">
        <v>1750</v>
      </c>
      <c r="F41" s="30">
        <v>2836</v>
      </c>
      <c r="G41" s="30">
        <v>2903</v>
      </c>
      <c r="H41" s="30">
        <v>3363</v>
      </c>
      <c r="I41" s="30">
        <v>3697</v>
      </c>
      <c r="J41" s="30">
        <v>4159</v>
      </c>
      <c r="K41" s="30">
        <v>3935</v>
      </c>
      <c r="L41" s="30">
        <v>4355</v>
      </c>
      <c r="M41" s="30">
        <v>4579</v>
      </c>
      <c r="N41" s="30">
        <v>4699</v>
      </c>
      <c r="O41" s="30">
        <v>4961</v>
      </c>
      <c r="P41" s="30">
        <v>5634</v>
      </c>
      <c r="Q41" s="30">
        <v>6108</v>
      </c>
      <c r="R41" s="30">
        <v>6094</v>
      </c>
      <c r="S41" s="30">
        <v>6202</v>
      </c>
      <c r="T41" s="30">
        <v>7833</v>
      </c>
      <c r="U41" s="30">
        <v>6269</v>
      </c>
      <c r="V41" s="30">
        <v>6416</v>
      </c>
      <c r="W41" s="30">
        <v>6407</v>
      </c>
      <c r="X41" s="30">
        <v>8884</v>
      </c>
      <c r="Y41" s="30">
        <v>12063</v>
      </c>
      <c r="Z41" s="30">
        <v>9273</v>
      </c>
      <c r="AA41" s="30">
        <v>10880</v>
      </c>
      <c r="AB41" s="30">
        <v>13777</v>
      </c>
      <c r="AC41" s="30">
        <v>16023</v>
      </c>
      <c r="AD41" s="30">
        <v>16390</v>
      </c>
      <c r="AE41" s="30">
        <v>21256</v>
      </c>
      <c r="AF41" s="30">
        <v>25133</v>
      </c>
      <c r="AG41" s="30">
        <v>28744</v>
      </c>
      <c r="AH41" s="30">
        <v>30098</v>
      </c>
      <c r="AI41" s="30">
        <v>29365</v>
      </c>
      <c r="AJ41" s="30">
        <v>32790</v>
      </c>
      <c r="AK41" s="30">
        <v>35703</v>
      </c>
      <c r="AL41" s="32"/>
      <c r="AM41" s="32">
        <f t="shared" ref="AM41:AQ41" si="54">SUMIFS($C41:$V41,$C$7:$V$7,AM$7)</f>
        <v>7360</v>
      </c>
      <c r="AN41" s="32">
        <f t="shared" si="54"/>
        <v>14122</v>
      </c>
      <c r="AO41" s="32">
        <f t="shared" si="54"/>
        <v>17568</v>
      </c>
      <c r="AP41" s="32">
        <f t="shared" si="54"/>
        <v>22797</v>
      </c>
      <c r="AQ41" s="32">
        <f t="shared" si="54"/>
        <v>26720</v>
      </c>
      <c r="AR41" s="32">
        <f t="shared" si="49"/>
        <v>36627</v>
      </c>
      <c r="AS41" s="24">
        <f t="shared" si="50"/>
        <v>57070</v>
      </c>
      <c r="AT41" s="24">
        <f t="shared" si="51"/>
        <v>105231</v>
      </c>
      <c r="AU41" s="6"/>
      <c r="AV41" s="32">
        <f t="shared" si="52"/>
        <v>91523</v>
      </c>
      <c r="AW41" s="32">
        <f t="shared" si="53"/>
        <v>127956</v>
      </c>
      <c r="AX41" s="32"/>
      <c r="AY41" s="32"/>
    </row>
    <row r="42" spans="1:51" ht="13" outlineLevel="1" x14ac:dyDescent="0.15">
      <c r="A42" s="3" t="s">
        <v>77</v>
      </c>
      <c r="B42" s="6"/>
      <c r="C42" s="30">
        <v>4</v>
      </c>
      <c r="D42" s="30"/>
      <c r="E42" s="30">
        <v>3</v>
      </c>
      <c r="F42" s="30">
        <v>3</v>
      </c>
      <c r="G42" s="30">
        <v>2</v>
      </c>
      <c r="H42" s="30">
        <v>6</v>
      </c>
      <c r="I42" s="30">
        <v>5</v>
      </c>
      <c r="J42" s="30">
        <v>17</v>
      </c>
      <c r="K42" s="30">
        <v>77</v>
      </c>
      <c r="L42" s="30">
        <v>98</v>
      </c>
      <c r="M42" s="30">
        <v>650</v>
      </c>
      <c r="N42" s="30">
        <v>590</v>
      </c>
      <c r="O42" s="30">
        <v>609</v>
      </c>
      <c r="P42" s="30">
        <v>952</v>
      </c>
      <c r="Q42" s="30">
        <v>1608</v>
      </c>
      <c r="R42" s="30">
        <v>1238</v>
      </c>
      <c r="S42" s="30">
        <v>1078</v>
      </c>
      <c r="T42" s="30">
        <v>1085</v>
      </c>
      <c r="U42" s="30">
        <v>1093</v>
      </c>
      <c r="V42" s="30">
        <v>1188</v>
      </c>
      <c r="W42" s="30">
        <v>964</v>
      </c>
      <c r="X42" s="30">
        <v>1033</v>
      </c>
      <c r="Y42" s="30">
        <v>1060</v>
      </c>
      <c r="Z42" s="30">
        <v>1095</v>
      </c>
      <c r="AA42" s="30">
        <v>1273</v>
      </c>
      <c r="AB42" s="30">
        <v>2450</v>
      </c>
      <c r="AC42" s="30">
        <v>-7</v>
      </c>
      <c r="AD42" s="30">
        <v>1426</v>
      </c>
      <c r="AE42" s="30">
        <v>1491</v>
      </c>
      <c r="AF42" s="30">
        <v>1438</v>
      </c>
      <c r="AG42" s="30">
        <v>1591</v>
      </c>
      <c r="AH42" s="30">
        <v>1677</v>
      </c>
      <c r="AI42" s="30">
        <v>1458</v>
      </c>
      <c r="AJ42" s="30">
        <v>1970</v>
      </c>
      <c r="AK42" s="30">
        <v>1945</v>
      </c>
      <c r="AL42" s="32"/>
      <c r="AM42" s="32">
        <f t="shared" ref="AM42:AQ42" si="55">SUMIFS($C42:$V42,$C$7:$V$7,AM$7)</f>
        <v>10</v>
      </c>
      <c r="AN42" s="32">
        <f t="shared" si="55"/>
        <v>30</v>
      </c>
      <c r="AO42" s="32">
        <f t="shared" si="55"/>
        <v>1415</v>
      </c>
      <c r="AP42" s="32">
        <f t="shared" si="55"/>
        <v>4407</v>
      </c>
      <c r="AQ42" s="32">
        <f t="shared" si="55"/>
        <v>4444</v>
      </c>
      <c r="AR42" s="32">
        <f t="shared" si="49"/>
        <v>4152</v>
      </c>
      <c r="AS42" s="24">
        <f t="shared" si="50"/>
        <v>5142</v>
      </c>
      <c r="AT42" s="24">
        <f t="shared" si="51"/>
        <v>6197</v>
      </c>
      <c r="AU42" s="6"/>
      <c r="AV42" s="32">
        <f t="shared" si="52"/>
        <v>5946</v>
      </c>
      <c r="AW42" s="32">
        <f t="shared" si="53"/>
        <v>7050</v>
      </c>
      <c r="AX42" s="32"/>
      <c r="AY42" s="32"/>
    </row>
    <row r="43" spans="1:51" ht="13" outlineLevel="1" x14ac:dyDescent="0.15">
      <c r="A43" s="3" t="s">
        <v>85</v>
      </c>
      <c r="B43" s="6"/>
      <c r="C43" s="30"/>
      <c r="D43" s="30"/>
      <c r="E43" s="30"/>
      <c r="F43" s="30">
        <v>53</v>
      </c>
      <c r="G43" s="30">
        <v>18</v>
      </c>
      <c r="H43" s="30"/>
      <c r="I43" s="30">
        <v>14</v>
      </c>
      <c r="J43" s="30">
        <v>41</v>
      </c>
      <c r="K43" s="30">
        <v>58</v>
      </c>
      <c r="L43" s="30">
        <v>2</v>
      </c>
      <c r="M43" s="30">
        <v>62</v>
      </c>
      <c r="N43" s="30">
        <v>36</v>
      </c>
      <c r="O43" s="30">
        <v>4</v>
      </c>
      <c r="P43" s="30">
        <v>76</v>
      </c>
      <c r="Q43" s="30">
        <v>91</v>
      </c>
      <c r="R43" s="30">
        <v>68</v>
      </c>
      <c r="S43" s="30">
        <v>151</v>
      </c>
      <c r="T43" s="30">
        <v>194</v>
      </c>
      <c r="U43" s="30">
        <v>83</v>
      </c>
      <c r="V43" s="30">
        <v>95</v>
      </c>
      <c r="W43" s="30">
        <v>60</v>
      </c>
      <c r="X43" s="30">
        <v>-59</v>
      </c>
      <c r="Y43" s="30"/>
      <c r="Z43" s="30">
        <v>-3</v>
      </c>
      <c r="AA43" s="30">
        <v>0</v>
      </c>
      <c r="AB43" s="30">
        <v>0</v>
      </c>
      <c r="AC43" s="30">
        <v>0</v>
      </c>
      <c r="AD43" s="30">
        <v>0</v>
      </c>
      <c r="AE43" s="30">
        <v>420</v>
      </c>
      <c r="AF43" s="30">
        <v>80</v>
      </c>
      <c r="AG43" s="30">
        <v>-448</v>
      </c>
      <c r="AH43" s="30">
        <v>192</v>
      </c>
      <c r="AI43" s="30">
        <v>0</v>
      </c>
      <c r="AJ43" s="30">
        <v>0</v>
      </c>
      <c r="AK43" s="30">
        <v>0</v>
      </c>
      <c r="AL43" s="32"/>
      <c r="AM43" s="32">
        <f t="shared" ref="AM43:AQ43" si="56">SUMIFS($C43:$V43,$C$7:$V$7,AM$7)</f>
        <v>53</v>
      </c>
      <c r="AN43" s="32">
        <f t="shared" si="56"/>
        <v>73</v>
      </c>
      <c r="AO43" s="32">
        <f t="shared" si="56"/>
        <v>158</v>
      </c>
      <c r="AP43" s="32">
        <f t="shared" si="56"/>
        <v>239</v>
      </c>
      <c r="AQ43" s="32">
        <f t="shared" si="56"/>
        <v>523</v>
      </c>
      <c r="AR43" s="32">
        <f t="shared" si="49"/>
        <v>-2</v>
      </c>
      <c r="AS43" s="24">
        <f t="shared" si="50"/>
        <v>0</v>
      </c>
      <c r="AT43" s="24">
        <f t="shared" si="51"/>
        <v>244</v>
      </c>
      <c r="AU43" s="6"/>
      <c r="AV43" s="32">
        <f t="shared" si="52"/>
        <v>52</v>
      </c>
      <c r="AW43" s="32">
        <f t="shared" si="53"/>
        <v>192</v>
      </c>
      <c r="AX43" s="32"/>
      <c r="AY43" s="32"/>
    </row>
    <row r="44" spans="1:51" ht="13" outlineLevel="1" x14ac:dyDescent="0.15">
      <c r="A44" s="13" t="s">
        <v>87</v>
      </c>
      <c r="B44" s="6"/>
      <c r="C44" s="25">
        <f t="shared" ref="C44:AK44" si="57">C40-SUM(C41:C43)</f>
        <v>34748</v>
      </c>
      <c r="D44" s="25">
        <f t="shared" si="57"/>
        <v>30385</v>
      </c>
      <c r="E44" s="25">
        <f t="shared" si="57"/>
        <v>37506</v>
      </c>
      <c r="F44" s="25">
        <f t="shared" si="57"/>
        <v>35556</v>
      </c>
      <c r="G44" s="25">
        <f t="shared" si="57"/>
        <v>35573</v>
      </c>
      <c r="H44" s="25">
        <f t="shared" si="57"/>
        <v>35851</v>
      </c>
      <c r="I44" s="25">
        <f t="shared" si="57"/>
        <v>43038</v>
      </c>
      <c r="J44" s="25">
        <f t="shared" si="57"/>
        <v>45189</v>
      </c>
      <c r="K44" s="25">
        <f t="shared" si="57"/>
        <v>45830</v>
      </c>
      <c r="L44" s="25">
        <f t="shared" si="57"/>
        <v>55461</v>
      </c>
      <c r="M44" s="25">
        <f t="shared" si="57"/>
        <v>61242</v>
      </c>
      <c r="N44" s="25">
        <f t="shared" si="57"/>
        <v>71496</v>
      </c>
      <c r="O44" s="25">
        <f t="shared" si="57"/>
        <v>71692</v>
      </c>
      <c r="P44" s="25">
        <f t="shared" si="57"/>
        <v>91581</v>
      </c>
      <c r="Q44" s="25">
        <f t="shared" si="57"/>
        <v>108530</v>
      </c>
      <c r="R44" s="25">
        <f t="shared" si="57"/>
        <v>111905</v>
      </c>
      <c r="S44" s="25">
        <f t="shared" si="57"/>
        <v>126417</v>
      </c>
      <c r="T44" s="25">
        <f t="shared" si="57"/>
        <v>147444</v>
      </c>
      <c r="U44" s="25">
        <f t="shared" si="57"/>
        <v>142046</v>
      </c>
      <c r="V44" s="25">
        <f t="shared" si="57"/>
        <v>177532</v>
      </c>
      <c r="W44" s="25">
        <f t="shared" si="57"/>
        <v>187104</v>
      </c>
      <c r="X44" s="25">
        <f t="shared" si="57"/>
        <v>228238</v>
      </c>
      <c r="Y44" s="25">
        <f t="shared" si="57"/>
        <v>335340</v>
      </c>
      <c r="Z44" s="25">
        <f t="shared" si="57"/>
        <v>318211</v>
      </c>
      <c r="AA44" s="25">
        <f t="shared" si="57"/>
        <v>337307</v>
      </c>
      <c r="AB44" s="25">
        <f t="shared" si="57"/>
        <v>357651</v>
      </c>
      <c r="AC44" s="25">
        <f t="shared" si="57"/>
        <v>393057</v>
      </c>
      <c r="AD44" s="25">
        <f t="shared" si="57"/>
        <v>466962</v>
      </c>
      <c r="AE44" s="25">
        <f t="shared" si="57"/>
        <v>478395</v>
      </c>
      <c r="AF44" s="25">
        <f t="shared" si="57"/>
        <v>504176</v>
      </c>
      <c r="AG44" s="25">
        <f t="shared" si="57"/>
        <v>455951</v>
      </c>
      <c r="AH44" s="25">
        <f t="shared" si="57"/>
        <v>507757</v>
      </c>
      <c r="AI44" s="25">
        <f t="shared" si="57"/>
        <v>465188</v>
      </c>
      <c r="AJ44" s="25">
        <f t="shared" si="57"/>
        <v>502847</v>
      </c>
      <c r="AK44" s="25">
        <f t="shared" si="57"/>
        <v>441733</v>
      </c>
      <c r="AL44" s="25"/>
      <c r="AM44" s="25">
        <f t="shared" ref="AM44:AQ44" si="58">SUMIFS($C44:$V44,$C$7:$V$7,AM$7)</f>
        <v>138195</v>
      </c>
      <c r="AN44" s="25">
        <f t="shared" si="58"/>
        <v>159651</v>
      </c>
      <c r="AO44" s="25">
        <f t="shared" si="58"/>
        <v>234029</v>
      </c>
      <c r="AP44" s="25">
        <f t="shared" si="58"/>
        <v>383708</v>
      </c>
      <c r="AQ44" s="25">
        <f t="shared" si="58"/>
        <v>593439</v>
      </c>
      <c r="AR44" s="25">
        <f t="shared" si="49"/>
        <v>1068893</v>
      </c>
      <c r="AS44" s="25">
        <f>AS40-SUM(AS41:AS43)</f>
        <v>1554977</v>
      </c>
      <c r="AT44" s="25">
        <f t="shared" si="51"/>
        <v>1946279</v>
      </c>
      <c r="AU44" s="13"/>
      <c r="AV44" s="25">
        <f t="shared" si="52"/>
        <v>1905484</v>
      </c>
      <c r="AW44" s="25">
        <f t="shared" si="53"/>
        <v>1917525</v>
      </c>
      <c r="AX44" s="25"/>
      <c r="AY44" s="25"/>
    </row>
    <row r="45" spans="1:51" ht="13" outlineLevel="1" x14ac:dyDescent="0.15">
      <c r="A45" s="13"/>
      <c r="B45" s="6"/>
      <c r="C45" s="71"/>
      <c r="D45" s="71"/>
      <c r="E45" s="71"/>
      <c r="F45" s="71"/>
      <c r="G45" s="71"/>
      <c r="H45" s="71"/>
      <c r="I45" s="71"/>
      <c r="J45" s="71"/>
      <c r="K45" s="71"/>
      <c r="L45" s="71"/>
      <c r="M45" s="71"/>
      <c r="N45" s="71"/>
      <c r="O45" s="71"/>
      <c r="P45" s="71"/>
      <c r="Q45" s="71"/>
      <c r="R45" s="71"/>
      <c r="S45" s="71"/>
      <c r="T45" s="24"/>
      <c r="U45" s="24"/>
      <c r="V45" s="24"/>
      <c r="W45" s="24"/>
      <c r="X45" s="24"/>
      <c r="Y45" s="24"/>
      <c r="Z45" s="27"/>
      <c r="AA45" s="27"/>
      <c r="AB45" s="27"/>
      <c r="AC45" s="27"/>
      <c r="AD45" s="27"/>
      <c r="AE45" s="24"/>
      <c r="AF45" s="24"/>
      <c r="AG45" s="24"/>
      <c r="AH45" s="24"/>
      <c r="AI45" s="24"/>
      <c r="AJ45" s="24"/>
      <c r="AK45" s="24"/>
      <c r="AL45" s="24"/>
      <c r="AM45" s="24"/>
      <c r="AN45" s="24"/>
      <c r="AO45" s="24"/>
      <c r="AP45" s="24"/>
      <c r="AQ45" s="24"/>
      <c r="AR45" s="24"/>
      <c r="AS45" s="24"/>
      <c r="AT45" s="24"/>
      <c r="AU45" s="6"/>
      <c r="AV45" s="6"/>
      <c r="AW45" s="6"/>
      <c r="AX45" s="6"/>
      <c r="AY45" s="6"/>
    </row>
    <row r="46" spans="1:51" ht="13" outlineLevel="1" x14ac:dyDescent="0.15">
      <c r="A46" s="72" t="s">
        <v>88</v>
      </c>
      <c r="B46" s="32"/>
      <c r="C46" s="19">
        <f>'GAAP IS'!C29</f>
        <v>28119</v>
      </c>
      <c r="D46" s="19">
        <f>'GAAP IS'!D29</f>
        <v>31804</v>
      </c>
      <c r="E46" s="19">
        <f>'GAAP IS'!E29</f>
        <v>37820</v>
      </c>
      <c r="F46" s="19">
        <f>'GAAP IS'!F29</f>
        <v>45723</v>
      </c>
      <c r="G46" s="19">
        <f>'GAAP IS'!G29</f>
        <v>96107</v>
      </c>
      <c r="H46" s="19">
        <f>'GAAP IS'!H29</f>
        <v>50784</v>
      </c>
      <c r="I46" s="19">
        <f>'GAAP IS'!I29</f>
        <v>52075</v>
      </c>
      <c r="J46" s="19">
        <f>'GAAP IS'!J29</f>
        <v>53027</v>
      </c>
      <c r="K46" s="19">
        <f>'GAAP IS'!K29</f>
        <v>56935</v>
      </c>
      <c r="L46" s="19">
        <f>'GAAP IS'!L29</f>
        <v>62988</v>
      </c>
      <c r="M46" s="19">
        <f>'GAAP IS'!M29</f>
        <v>64312</v>
      </c>
      <c r="N46" s="19">
        <f>'GAAP IS'!N29</f>
        <v>66318</v>
      </c>
      <c r="O46" s="19">
        <f>'GAAP IS'!O29</f>
        <v>75501</v>
      </c>
      <c r="P46" s="19">
        <f>'GAAP IS'!P29</f>
        <v>82772</v>
      </c>
      <c r="Q46" s="19">
        <f>'GAAP IS'!Q29</f>
        <v>85527</v>
      </c>
      <c r="R46" s="19">
        <f>'GAAP IS'!R29</f>
        <v>95445</v>
      </c>
      <c r="S46" s="19">
        <f>'GAAP IS'!S29</f>
        <v>101867</v>
      </c>
      <c r="T46" s="19">
        <f>'GAAP IS'!T29</f>
        <v>100778</v>
      </c>
      <c r="U46" s="19">
        <f>'GAAP IS'!U29</f>
        <v>116069</v>
      </c>
      <c r="V46" s="19">
        <f>'GAAP IS'!V29</f>
        <v>118164</v>
      </c>
      <c r="W46" s="19">
        <f>'GAAP IS'!W29</f>
        <v>129495</v>
      </c>
      <c r="X46" s="19">
        <f>'GAAP IS'!X29</f>
        <v>136386</v>
      </c>
      <c r="Y46" s="19">
        <f>'GAAP IS'!Y29</f>
        <v>153902</v>
      </c>
      <c r="Z46" s="19">
        <f>'GAAP IS'!Z29</f>
        <v>159420</v>
      </c>
      <c r="AA46" s="19">
        <f>'GAAP IS'!AA29</f>
        <v>195783</v>
      </c>
      <c r="AB46" s="19">
        <f>'GAAP IS'!AB29</f>
        <v>220892</v>
      </c>
      <c r="AC46" s="19">
        <f>'GAAP IS'!AC29</f>
        <v>267348</v>
      </c>
      <c r="AD46" s="19">
        <f>'GAAP IS'!AD29</f>
        <v>298794</v>
      </c>
      <c r="AE46" s="19">
        <f>'GAAP IS'!AE29</f>
        <v>444149</v>
      </c>
      <c r="AF46" s="19">
        <f>'GAAP IS'!AF29</f>
        <v>395720</v>
      </c>
      <c r="AG46" s="19">
        <f>'GAAP IS'!AG29</f>
        <v>395437</v>
      </c>
      <c r="AH46" s="19">
        <f>'GAAP IS'!AH29</f>
        <v>451543</v>
      </c>
      <c r="AI46" s="19">
        <f>'GAAP IS'!AI29</f>
        <v>432825</v>
      </c>
      <c r="AJ46" s="19">
        <f>'GAAP IS'!AJ29</f>
        <v>549293</v>
      </c>
      <c r="AK46" s="19">
        <f>'GAAP IS'!AK29</f>
        <v>480885</v>
      </c>
      <c r="AL46" s="19"/>
      <c r="AM46" s="19">
        <f t="shared" ref="AM46:AQ46" si="59">SUMIFS($C46:$V46,$C$7:$V$7,AM$7)</f>
        <v>143466</v>
      </c>
      <c r="AN46" s="19">
        <f t="shared" si="59"/>
        <v>251993</v>
      </c>
      <c r="AO46" s="19">
        <f t="shared" si="59"/>
        <v>250553</v>
      </c>
      <c r="AP46" s="19">
        <f t="shared" si="59"/>
        <v>339245</v>
      </c>
      <c r="AQ46" s="19">
        <f t="shared" si="59"/>
        <v>436878</v>
      </c>
      <c r="AR46" s="19">
        <f t="shared" ref="AR46:AR49" si="60">SUMIFS($C46:$Z46,$C$7:$Z$7,AR$7)</f>
        <v>579203</v>
      </c>
      <c r="AS46" s="19">
        <f t="shared" ref="AS46:AS49" si="61">SUMIFS($C46:$AD46,$C$7:$AD$7,AS$7)</f>
        <v>982817</v>
      </c>
      <c r="AT46" s="19">
        <f t="shared" ref="AT46:AT49" si="62">SUMIFS($C46:$AH46,$C$7:$AH$7,AT$7)</f>
        <v>1686849</v>
      </c>
      <c r="AU46" s="6"/>
      <c r="AV46" s="19">
        <f t="shared" ref="AV46:AV49" si="63">SUMIFS($C46:$AJ46,$C$5:$AJ$5,"&lt;="&amp;AV$5,$C$5:$AJ$5,"&gt;"&amp;EOMONTH(AV$5,-12))</f>
        <v>1534100</v>
      </c>
      <c r="AW46" s="19">
        <f t="shared" ref="AW46:AW49" si="64">SUMIFS($C46:$AK46,$C$5:$AK$5,"&lt;="&amp;AW$5,$C$5:$AK$5,"&gt;"&amp;EOMONTH(AW$5,-12))</f>
        <v>1914546</v>
      </c>
      <c r="AX46" s="19"/>
      <c r="AY46" s="19"/>
    </row>
    <row r="47" spans="1:51" ht="13" outlineLevel="1" x14ac:dyDescent="0.15">
      <c r="A47" s="32" t="s">
        <v>76</v>
      </c>
      <c r="B47" s="32"/>
      <c r="C47" s="30">
        <v>3074</v>
      </c>
      <c r="D47" s="30">
        <v>3496</v>
      </c>
      <c r="E47" s="30">
        <v>5105</v>
      </c>
      <c r="F47" s="30">
        <v>8519</v>
      </c>
      <c r="G47" s="30">
        <v>6348</v>
      </c>
      <c r="H47" s="30">
        <v>9391</v>
      </c>
      <c r="I47" s="30">
        <v>9133</v>
      </c>
      <c r="J47" s="30">
        <v>8388</v>
      </c>
      <c r="K47" s="30">
        <v>8379</v>
      </c>
      <c r="L47" s="30">
        <v>10084</v>
      </c>
      <c r="M47" s="30">
        <v>10186</v>
      </c>
      <c r="N47" s="30">
        <v>11232</v>
      </c>
      <c r="O47" s="30">
        <v>11350</v>
      </c>
      <c r="P47" s="30">
        <v>12649</v>
      </c>
      <c r="Q47" s="30">
        <v>13262</v>
      </c>
      <c r="R47" s="30">
        <v>12125</v>
      </c>
      <c r="S47" s="30">
        <v>12216</v>
      </c>
      <c r="T47" s="30">
        <v>15460</v>
      </c>
      <c r="U47" s="30">
        <v>14798</v>
      </c>
      <c r="V47" s="30">
        <v>17674</v>
      </c>
      <c r="W47" s="30">
        <v>13420</v>
      </c>
      <c r="X47" s="30">
        <v>17636</v>
      </c>
      <c r="Y47" s="30">
        <v>19544</v>
      </c>
      <c r="Z47" s="30">
        <v>20352</v>
      </c>
      <c r="AA47" s="30">
        <v>20749</v>
      </c>
      <c r="AB47" s="30">
        <v>26315</v>
      </c>
      <c r="AC47" s="30">
        <v>27680</v>
      </c>
      <c r="AD47" s="30">
        <v>29222</v>
      </c>
      <c r="AE47" s="30">
        <v>108983</v>
      </c>
      <c r="AF47" s="30">
        <v>52229</v>
      </c>
      <c r="AG47" s="30">
        <v>49316</v>
      </c>
      <c r="AH47" s="30">
        <v>51321</v>
      </c>
      <c r="AI47" s="30">
        <v>52227</v>
      </c>
      <c r="AJ47" s="30">
        <v>62905</v>
      </c>
      <c r="AK47" s="30">
        <v>64600</v>
      </c>
      <c r="AL47" s="32"/>
      <c r="AM47" s="32">
        <f t="shared" ref="AM47:AQ47" si="65">SUMIFS($C47:$V47,$C$7:$V$7,AM$7)</f>
        <v>20194</v>
      </c>
      <c r="AN47" s="32">
        <f t="shared" si="65"/>
        <v>33260</v>
      </c>
      <c r="AO47" s="32">
        <f t="shared" si="65"/>
        <v>39881</v>
      </c>
      <c r="AP47" s="32">
        <f t="shared" si="65"/>
        <v>49386</v>
      </c>
      <c r="AQ47" s="32">
        <f t="shared" si="65"/>
        <v>60148</v>
      </c>
      <c r="AR47" s="32">
        <f t="shared" si="60"/>
        <v>70952</v>
      </c>
      <c r="AS47" s="24">
        <f t="shared" si="61"/>
        <v>103966</v>
      </c>
      <c r="AT47" s="24">
        <f t="shared" si="62"/>
        <v>261849</v>
      </c>
      <c r="AU47" s="6"/>
      <c r="AV47" s="32">
        <f t="shared" si="63"/>
        <v>239750</v>
      </c>
      <c r="AW47" s="24">
        <f t="shared" si="64"/>
        <v>231053</v>
      </c>
      <c r="AX47" s="24"/>
      <c r="AY47" s="24"/>
    </row>
    <row r="48" spans="1:51" ht="13" outlineLevel="1" x14ac:dyDescent="0.15">
      <c r="A48" s="3" t="s">
        <v>78</v>
      </c>
      <c r="B48" s="32"/>
      <c r="C48" s="30"/>
      <c r="D48" s="30"/>
      <c r="E48" s="30"/>
      <c r="F48" s="30"/>
      <c r="G48" s="30"/>
      <c r="H48" s="30"/>
      <c r="I48" s="30"/>
      <c r="J48" s="30"/>
      <c r="K48" s="30"/>
      <c r="L48" s="30"/>
      <c r="M48" s="30"/>
      <c r="N48" s="30"/>
      <c r="O48" s="30"/>
      <c r="P48" s="30">
        <v>4363</v>
      </c>
      <c r="Q48" s="30">
        <v>345</v>
      </c>
      <c r="R48" s="30"/>
      <c r="S48" s="30">
        <v>782</v>
      </c>
      <c r="T48" s="30">
        <v>6133</v>
      </c>
      <c r="U48" s="30">
        <v>1564</v>
      </c>
      <c r="V48" s="30">
        <v>1260</v>
      </c>
      <c r="W48" s="30">
        <v>1524</v>
      </c>
      <c r="X48" s="30">
        <v>2056</v>
      </c>
      <c r="Y48" s="30">
        <v>359</v>
      </c>
      <c r="Z48" s="30">
        <v>3543</v>
      </c>
      <c r="AA48" s="30">
        <v>26</v>
      </c>
      <c r="AB48" s="30">
        <v>14292</v>
      </c>
      <c r="AC48" s="30">
        <v>308</v>
      </c>
      <c r="AD48" s="30">
        <v>20848</v>
      </c>
      <c r="AE48" s="30">
        <v>76065</v>
      </c>
      <c r="AF48" s="30">
        <v>17067</v>
      </c>
      <c r="AG48" s="30">
        <v>23470</v>
      </c>
      <c r="AH48" s="30">
        <v>40662</v>
      </c>
      <c r="AI48" s="30">
        <v>1551</v>
      </c>
      <c r="AJ48" s="30">
        <v>102349</v>
      </c>
      <c r="AK48" s="30">
        <v>24812</v>
      </c>
      <c r="AL48" s="32"/>
      <c r="AM48" s="32"/>
      <c r="AN48" s="32"/>
      <c r="AO48" s="32"/>
      <c r="AP48" s="32">
        <f t="shared" ref="AP48:AQ48" si="66">SUMIFS($C48:$V48,$C$7:$V$7,AP$7)</f>
        <v>4708</v>
      </c>
      <c r="AQ48" s="32">
        <f t="shared" si="66"/>
        <v>9739</v>
      </c>
      <c r="AR48" s="32">
        <f t="shared" si="60"/>
        <v>7482</v>
      </c>
      <c r="AS48" s="24">
        <f t="shared" si="61"/>
        <v>35474</v>
      </c>
      <c r="AT48" s="24">
        <f t="shared" si="62"/>
        <v>157264</v>
      </c>
      <c r="AU48" s="6"/>
      <c r="AV48" s="32">
        <f t="shared" si="63"/>
        <v>137450</v>
      </c>
      <c r="AW48" s="24">
        <f t="shared" si="64"/>
        <v>169374</v>
      </c>
      <c r="AX48" s="24"/>
      <c r="AY48" s="24"/>
    </row>
    <row r="49" spans="1:51" ht="13" outlineLevel="1" x14ac:dyDescent="0.15">
      <c r="A49" s="32" t="s">
        <v>77</v>
      </c>
      <c r="B49" s="32"/>
      <c r="C49" s="30">
        <v>1590</v>
      </c>
      <c r="D49" s="30">
        <v>1731</v>
      </c>
      <c r="E49" s="30">
        <v>1831</v>
      </c>
      <c r="F49" s="30">
        <v>2538</v>
      </c>
      <c r="G49" s="30">
        <v>2729</v>
      </c>
      <c r="H49" s="30">
        <v>3217</v>
      </c>
      <c r="I49" s="30">
        <v>3779</v>
      </c>
      <c r="J49" s="30">
        <v>3741</v>
      </c>
      <c r="K49" s="30">
        <v>3537</v>
      </c>
      <c r="L49" s="30">
        <v>3644</v>
      </c>
      <c r="M49" s="30">
        <v>2040</v>
      </c>
      <c r="N49" s="30">
        <v>2070</v>
      </c>
      <c r="O49" s="30">
        <v>2229</v>
      </c>
      <c r="P49" s="30">
        <v>2644</v>
      </c>
      <c r="Q49" s="30">
        <v>2482</v>
      </c>
      <c r="R49" s="30">
        <v>3360</v>
      </c>
      <c r="S49" s="30">
        <v>2931</v>
      </c>
      <c r="T49" s="30">
        <v>3016</v>
      </c>
      <c r="U49" s="30">
        <v>3055</v>
      </c>
      <c r="V49" s="30">
        <v>3167</v>
      </c>
      <c r="W49" s="30">
        <v>3445</v>
      </c>
      <c r="X49" s="30">
        <v>4154</v>
      </c>
      <c r="Y49" s="30">
        <v>3918</v>
      </c>
      <c r="Z49" s="30">
        <v>4147</v>
      </c>
      <c r="AA49" s="30">
        <v>4770</v>
      </c>
      <c r="AB49" s="30">
        <v>5139</v>
      </c>
      <c r="AC49" s="30">
        <v>8780</v>
      </c>
      <c r="AD49" s="30">
        <v>8287</v>
      </c>
      <c r="AE49" s="30">
        <v>7352</v>
      </c>
      <c r="AF49" s="30">
        <v>13036</v>
      </c>
      <c r="AG49" s="30">
        <v>11129</v>
      </c>
      <c r="AH49" s="30">
        <v>15578</v>
      </c>
      <c r="AI49" s="30">
        <v>16879</v>
      </c>
      <c r="AJ49" s="30">
        <v>6228</v>
      </c>
      <c r="AK49" s="30">
        <v>11719</v>
      </c>
      <c r="AL49" s="32"/>
      <c r="AM49" s="32">
        <f t="shared" ref="AM49:AQ49" si="67">SUMIFS($C49:$V49,$C$7:$V$7,AM$7)</f>
        <v>7690</v>
      </c>
      <c r="AN49" s="32">
        <f t="shared" si="67"/>
        <v>13466</v>
      </c>
      <c r="AO49" s="32">
        <f t="shared" si="67"/>
        <v>11291</v>
      </c>
      <c r="AP49" s="32">
        <f t="shared" si="67"/>
        <v>10715</v>
      </c>
      <c r="AQ49" s="32">
        <f t="shared" si="67"/>
        <v>12169</v>
      </c>
      <c r="AR49" s="32">
        <f t="shared" si="60"/>
        <v>15664</v>
      </c>
      <c r="AS49" s="24">
        <f t="shared" si="61"/>
        <v>26976</v>
      </c>
      <c r="AT49" s="24">
        <f t="shared" si="62"/>
        <v>47095</v>
      </c>
      <c r="AU49" s="6"/>
      <c r="AV49" s="32">
        <f t="shared" si="63"/>
        <v>39804</v>
      </c>
      <c r="AW49" s="24">
        <f t="shared" si="64"/>
        <v>50404</v>
      </c>
      <c r="AX49" s="24"/>
      <c r="AY49" s="24"/>
    </row>
    <row r="50" spans="1:51" ht="13" outlineLevel="1" x14ac:dyDescent="0.15">
      <c r="A50" s="32" t="s">
        <v>79</v>
      </c>
      <c r="B50" s="32"/>
      <c r="C50" s="30"/>
      <c r="D50" s="30"/>
      <c r="E50" s="30"/>
      <c r="F50" s="30"/>
      <c r="G50" s="30">
        <v>50000</v>
      </c>
      <c r="H50" s="30">
        <v>-2000</v>
      </c>
      <c r="I50" s="30"/>
      <c r="J50" s="30"/>
      <c r="K50" s="30"/>
      <c r="L50" s="30"/>
      <c r="M50" s="30"/>
      <c r="N50" s="30"/>
      <c r="O50" s="30"/>
      <c r="P50" s="30"/>
      <c r="Q50" s="30"/>
      <c r="R50" s="30"/>
      <c r="S50" s="30"/>
      <c r="T50" s="30"/>
      <c r="U50" s="30"/>
      <c r="V50" s="30"/>
      <c r="W50" s="30"/>
      <c r="X50" s="30"/>
      <c r="Y50" s="30"/>
      <c r="Z50" s="30"/>
      <c r="AA50" s="30"/>
      <c r="AB50" s="30"/>
      <c r="AC50" s="30"/>
      <c r="AD50" s="30"/>
      <c r="AE50" s="30"/>
      <c r="AF50" s="30"/>
      <c r="AG50" s="30"/>
      <c r="AH50" s="30"/>
      <c r="AI50" s="30"/>
      <c r="AJ50" s="30"/>
      <c r="AK50" s="30"/>
      <c r="AL50" s="32"/>
      <c r="AM50" s="32"/>
      <c r="AN50" s="32">
        <f>SUMIFS($C50:$V50,$C$7:$V$7,AN$7)</f>
        <v>48000</v>
      </c>
      <c r="AO50" s="32"/>
      <c r="AP50" s="32"/>
      <c r="AQ50" s="32"/>
      <c r="AR50" s="32"/>
      <c r="AS50" s="24"/>
      <c r="AT50" s="24"/>
      <c r="AU50" s="6"/>
      <c r="AV50" s="32"/>
      <c r="AW50" s="24"/>
      <c r="AX50" s="24"/>
      <c r="AY50" s="24"/>
    </row>
    <row r="51" spans="1:51" ht="13" outlineLevel="1" x14ac:dyDescent="0.15">
      <c r="A51" s="32" t="s">
        <v>85</v>
      </c>
      <c r="B51" s="32"/>
      <c r="C51" s="30">
        <v>240</v>
      </c>
      <c r="D51" s="30"/>
      <c r="E51" s="30"/>
      <c r="F51" s="30">
        <v>-23</v>
      </c>
      <c r="G51" s="30">
        <v>-56</v>
      </c>
      <c r="H51" s="30"/>
      <c r="I51" s="30">
        <v>-64</v>
      </c>
      <c r="J51" s="30">
        <v>-2</v>
      </c>
      <c r="K51" s="30">
        <v>-58</v>
      </c>
      <c r="L51" s="30"/>
      <c r="M51" s="30"/>
      <c r="N51" s="30"/>
      <c r="O51" s="30">
        <v>-102</v>
      </c>
      <c r="P51" s="30">
        <v>-3</v>
      </c>
      <c r="Q51" s="30">
        <v>3</v>
      </c>
      <c r="R51" s="30">
        <v>-87</v>
      </c>
      <c r="S51" s="30">
        <v>-61</v>
      </c>
      <c r="T51" s="30">
        <v>87</v>
      </c>
      <c r="U51" s="30">
        <v>45</v>
      </c>
      <c r="V51" s="30">
        <v>106</v>
      </c>
      <c r="W51" s="30"/>
      <c r="X51" s="30">
        <v>1393</v>
      </c>
      <c r="Y51" s="30">
        <v>15</v>
      </c>
      <c r="Z51" s="30">
        <v>280</v>
      </c>
      <c r="AA51" s="30">
        <v>276</v>
      </c>
      <c r="AB51" s="30">
        <v>368</v>
      </c>
      <c r="AC51" s="30">
        <v>37</v>
      </c>
      <c r="AD51" s="30">
        <v>382</v>
      </c>
      <c r="AE51" s="30">
        <v>133</v>
      </c>
      <c r="AF51" s="30">
        <v>439</v>
      </c>
      <c r="AG51" s="30">
        <v>-450</v>
      </c>
      <c r="AH51" s="30">
        <v>792</v>
      </c>
      <c r="AI51" s="30">
        <v>-133</v>
      </c>
      <c r="AJ51" s="30">
        <v>355</v>
      </c>
      <c r="AK51" s="30">
        <v>793</v>
      </c>
      <c r="AL51" s="32"/>
      <c r="AM51" s="32">
        <f t="shared" ref="AM51:AQ51" si="68">SUMIFS($C51:$V51,$C$7:$V$7,AM$7)</f>
        <v>217</v>
      </c>
      <c r="AN51" s="32">
        <f t="shared" si="68"/>
        <v>-122</v>
      </c>
      <c r="AO51" s="32">
        <f t="shared" si="68"/>
        <v>-58</v>
      </c>
      <c r="AP51" s="32">
        <f t="shared" si="68"/>
        <v>-189</v>
      </c>
      <c r="AQ51" s="32">
        <f t="shared" si="68"/>
        <v>177</v>
      </c>
      <c r="AR51" s="32">
        <f t="shared" ref="AR51:AR52" si="69">SUMIFS($C51:$Z51,$C$7:$Z$7,AR$7)</f>
        <v>1688</v>
      </c>
      <c r="AS51" s="24">
        <f>SUMIFS($C51:$AD51,$C$7:$AD$7,AS$7)</f>
        <v>1063</v>
      </c>
      <c r="AT51" s="24">
        <f t="shared" ref="AT51:AT52" si="70">SUMIFS($C51:$AH51,$C$7:$AH$7,AT$7)</f>
        <v>914</v>
      </c>
      <c r="AU51" s="6"/>
      <c r="AV51" s="32">
        <f t="shared" ref="AV51:AV52" si="71">SUMIFS($C51:$AJ51,$C$5:$AJ$5,"&lt;="&amp;AV$5,$C$5:$AJ$5,"&gt;"&amp;EOMONTH(AV$5,-12))</f>
        <v>504</v>
      </c>
      <c r="AW51" s="24">
        <f t="shared" ref="AW51:AW52" si="72">SUMIFS($C51:$AK51,$C$5:$AK$5,"&lt;="&amp;AW$5,$C$5:$AK$5,"&gt;"&amp;EOMONTH(AW$5,-12))</f>
        <v>1807</v>
      </c>
      <c r="AX51" s="24"/>
      <c r="AY51" s="24"/>
    </row>
    <row r="52" spans="1:51" ht="13" outlineLevel="1" x14ac:dyDescent="0.15">
      <c r="A52" s="13" t="s">
        <v>89</v>
      </c>
      <c r="B52" s="6"/>
      <c r="C52" s="25">
        <f t="shared" ref="C52:AK52" si="73">C46-SUM(C47:C51)</f>
        <v>23215</v>
      </c>
      <c r="D52" s="25">
        <f t="shared" si="73"/>
        <v>26577</v>
      </c>
      <c r="E52" s="25">
        <f t="shared" si="73"/>
        <v>30884</v>
      </c>
      <c r="F52" s="25">
        <f t="shared" si="73"/>
        <v>34689</v>
      </c>
      <c r="G52" s="25">
        <f t="shared" si="73"/>
        <v>37086</v>
      </c>
      <c r="H52" s="25">
        <f t="shared" si="73"/>
        <v>40176</v>
      </c>
      <c r="I52" s="25">
        <f t="shared" si="73"/>
        <v>39227</v>
      </c>
      <c r="J52" s="25">
        <f t="shared" si="73"/>
        <v>40900</v>
      </c>
      <c r="K52" s="25">
        <f t="shared" si="73"/>
        <v>45077</v>
      </c>
      <c r="L52" s="25">
        <f t="shared" si="73"/>
        <v>49260</v>
      </c>
      <c r="M52" s="25">
        <f t="shared" si="73"/>
        <v>52086</v>
      </c>
      <c r="N52" s="25">
        <f t="shared" si="73"/>
        <v>53016</v>
      </c>
      <c r="O52" s="25">
        <f t="shared" si="73"/>
        <v>62024</v>
      </c>
      <c r="P52" s="25">
        <f t="shared" si="73"/>
        <v>63119</v>
      </c>
      <c r="Q52" s="25">
        <f t="shared" si="73"/>
        <v>69435</v>
      </c>
      <c r="R52" s="25">
        <f t="shared" si="73"/>
        <v>80047</v>
      </c>
      <c r="S52" s="25">
        <f t="shared" si="73"/>
        <v>85999</v>
      </c>
      <c r="T52" s="25">
        <f t="shared" si="73"/>
        <v>76082</v>
      </c>
      <c r="U52" s="25">
        <f t="shared" si="73"/>
        <v>96607</v>
      </c>
      <c r="V52" s="25">
        <f t="shared" si="73"/>
        <v>95957</v>
      </c>
      <c r="W52" s="25">
        <f t="shared" si="73"/>
        <v>111106</v>
      </c>
      <c r="X52" s="25">
        <f t="shared" si="73"/>
        <v>111147</v>
      </c>
      <c r="Y52" s="25">
        <f t="shared" si="73"/>
        <v>130066</v>
      </c>
      <c r="Z52" s="25">
        <f t="shared" si="73"/>
        <v>131098</v>
      </c>
      <c r="AA52" s="25">
        <f t="shared" si="73"/>
        <v>169962</v>
      </c>
      <c r="AB52" s="25">
        <f t="shared" si="73"/>
        <v>174778</v>
      </c>
      <c r="AC52" s="25">
        <f t="shared" si="73"/>
        <v>230543</v>
      </c>
      <c r="AD52" s="25">
        <f t="shared" si="73"/>
        <v>240055</v>
      </c>
      <c r="AE52" s="25">
        <f t="shared" si="73"/>
        <v>251616</v>
      </c>
      <c r="AF52" s="25">
        <f t="shared" si="73"/>
        <v>312949</v>
      </c>
      <c r="AG52" s="25">
        <f t="shared" si="73"/>
        <v>311972</v>
      </c>
      <c r="AH52" s="25">
        <f t="shared" si="73"/>
        <v>343190</v>
      </c>
      <c r="AI52" s="25">
        <f t="shared" si="73"/>
        <v>362301</v>
      </c>
      <c r="AJ52" s="25">
        <f t="shared" si="73"/>
        <v>377456</v>
      </c>
      <c r="AK52" s="25">
        <f t="shared" si="73"/>
        <v>378961</v>
      </c>
      <c r="AL52" s="25"/>
      <c r="AM52" s="25">
        <f t="shared" ref="AM52:AQ52" si="74">SUMIFS($C52:$V52,$C$7:$V$7,AM$7)</f>
        <v>115365</v>
      </c>
      <c r="AN52" s="25">
        <f t="shared" si="74"/>
        <v>157389</v>
      </c>
      <c r="AO52" s="25">
        <f t="shared" si="74"/>
        <v>199439</v>
      </c>
      <c r="AP52" s="25">
        <f t="shared" si="74"/>
        <v>274625</v>
      </c>
      <c r="AQ52" s="25">
        <f t="shared" si="74"/>
        <v>354645</v>
      </c>
      <c r="AR52" s="25">
        <f t="shared" si="69"/>
        <v>483417</v>
      </c>
      <c r="AS52" s="25">
        <f>AS46-SUM(AS47:AS51)</f>
        <v>815338</v>
      </c>
      <c r="AT52" s="25">
        <f t="shared" si="70"/>
        <v>1219727</v>
      </c>
      <c r="AU52" s="13"/>
      <c r="AV52" s="25">
        <f t="shared" si="71"/>
        <v>1116592</v>
      </c>
      <c r="AW52" s="25">
        <f t="shared" si="72"/>
        <v>1461908</v>
      </c>
      <c r="AX52" s="25"/>
      <c r="AY52" s="25"/>
    </row>
    <row r="53" spans="1:51" ht="13" outlineLevel="1" x14ac:dyDescent="0.15">
      <c r="A53" s="13"/>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25"/>
      <c r="AE53" s="6"/>
      <c r="AF53" s="6"/>
      <c r="AG53" s="6"/>
      <c r="AH53" s="6"/>
      <c r="AI53" s="30"/>
      <c r="AJ53" s="30"/>
      <c r="AK53" s="30"/>
      <c r="AL53" s="6"/>
      <c r="AM53" s="6"/>
      <c r="AN53" s="6"/>
      <c r="AO53" s="6"/>
      <c r="AP53" s="6"/>
      <c r="AQ53" s="6"/>
      <c r="AR53" s="6"/>
      <c r="AS53" s="6"/>
      <c r="AT53" s="6"/>
      <c r="AU53" s="6"/>
      <c r="AV53" s="6"/>
      <c r="AW53" s="6"/>
      <c r="AX53" s="6"/>
      <c r="AY53" s="6"/>
    </row>
    <row r="54" spans="1:51" ht="13" outlineLevel="1" x14ac:dyDescent="0.15">
      <c r="A54" s="13" t="s">
        <v>90</v>
      </c>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row>
    <row r="55" spans="1:51" ht="13" outlineLevel="1" x14ac:dyDescent="0.15">
      <c r="A55" s="6" t="s">
        <v>91</v>
      </c>
      <c r="B55" s="6"/>
      <c r="C55" s="19"/>
      <c r="D55" s="19"/>
      <c r="E55" s="19"/>
      <c r="F55" s="19"/>
      <c r="G55" s="19"/>
      <c r="H55" s="19"/>
      <c r="I55" s="19"/>
      <c r="J55" s="19"/>
      <c r="K55" s="19"/>
      <c r="L55" s="19"/>
      <c r="M55" s="19"/>
      <c r="N55" s="19"/>
      <c r="O55" s="19"/>
      <c r="P55" s="19"/>
      <c r="Q55" s="19"/>
      <c r="R55" s="19"/>
      <c r="S55" s="19"/>
      <c r="T55" s="19"/>
      <c r="U55" s="19"/>
      <c r="V55" s="19"/>
      <c r="W55" s="19"/>
      <c r="X55" s="19"/>
      <c r="Y55" s="19"/>
      <c r="Z55" s="19"/>
      <c r="AA55" s="19"/>
      <c r="AB55" s="19">
        <f>'GAAP IS'!AB43</f>
        <v>-343</v>
      </c>
      <c r="AC55" s="19">
        <f>'GAAP IS'!AC43</f>
        <v>-2960</v>
      </c>
      <c r="AD55" s="19">
        <v>-4155</v>
      </c>
      <c r="AE55" s="19">
        <f>'GAAP IS'!AE43</f>
        <v>-3164</v>
      </c>
      <c r="AF55" s="19">
        <f>'GAAP IS'!AF43</f>
        <v>-1263</v>
      </c>
      <c r="AG55" s="19">
        <f>'GAAP IS'!AG43</f>
        <v>-4033</v>
      </c>
      <c r="AH55" s="19">
        <f>'GAAP IS'!AH43</f>
        <v>-3798</v>
      </c>
      <c r="AI55" s="19">
        <f>'GAAP IS'!AI43</f>
        <v>-2488</v>
      </c>
      <c r="AJ55" s="19">
        <f>'GAAP IS'!AJ43</f>
        <v>-3336</v>
      </c>
      <c r="AK55" s="19">
        <f>'GAAP IS'!AK43</f>
        <v>-4806</v>
      </c>
      <c r="AL55" s="19"/>
      <c r="AM55" s="19"/>
      <c r="AN55" s="19"/>
      <c r="AO55" s="19"/>
      <c r="AP55" s="19"/>
      <c r="AQ55" s="19"/>
      <c r="AR55" s="19"/>
      <c r="AS55" s="19">
        <f t="shared" ref="AS55:AT55" si="75">SUMIFS($C55:$AH55,$C$7:$AH$7,AS$7)</f>
        <v>-7458</v>
      </c>
      <c r="AT55" s="19">
        <f t="shared" si="75"/>
        <v>-12258</v>
      </c>
      <c r="AU55" s="6"/>
      <c r="AV55" s="19">
        <f t="shared" ref="AV55:AV57" si="76">SUMIFS($C55:$AJ55,$C$5:$AJ$5,"&lt;="&amp;AV$5,$C$5:$AJ$5,"&gt;"&amp;EOMONTH(AV$5,-12))</f>
        <v>-12615</v>
      </c>
      <c r="AW55" s="19">
        <f t="shared" ref="AW55:AW57" si="77">SUMIFS($C55:$AK55,$C$5:$AK$5,"&lt;="&amp;AW$5,$C$5:$AK$5,"&gt;"&amp;EOMONTH(AW$5,-12))</f>
        <v>-14428</v>
      </c>
      <c r="AX55" s="19"/>
      <c r="AY55" s="19"/>
    </row>
    <row r="56" spans="1:51" ht="13" outlineLevel="1" x14ac:dyDescent="0.15">
      <c r="A56" s="6" t="s">
        <v>92</v>
      </c>
      <c r="B56" s="6"/>
      <c r="C56" s="32">
        <f>'GAAP IS'!C44</f>
        <v>-47978</v>
      </c>
      <c r="D56" s="32">
        <f>'GAAP IS'!D44</f>
        <v>-29620</v>
      </c>
      <c r="E56" s="32">
        <f>'GAAP IS'!E44</f>
        <v>-53930</v>
      </c>
      <c r="F56" s="32">
        <f>'GAAP IS'!F44</f>
        <v>-48289</v>
      </c>
      <c r="G56" s="32">
        <f>'GAAP IS'!G44</f>
        <v>-96755</v>
      </c>
      <c r="H56" s="32">
        <f>'GAAP IS'!H44</f>
        <v>-27345</v>
      </c>
      <c r="I56" s="32">
        <f>'GAAP IS'!I44</f>
        <v>-32323</v>
      </c>
      <c r="J56" s="32">
        <f>'GAAP IS'!J44</f>
        <v>-15167</v>
      </c>
      <c r="K56" s="32">
        <f>'GAAP IS'!K44</f>
        <v>-15090</v>
      </c>
      <c r="L56" s="32">
        <f>'GAAP IS'!L44</f>
        <v>-15962</v>
      </c>
      <c r="M56" s="32">
        <f>'GAAP IS'!M44</f>
        <v>-16098</v>
      </c>
      <c r="N56" s="32">
        <f>'GAAP IS'!N44</f>
        <v>-15663</v>
      </c>
      <c r="O56" s="32">
        <f>'GAAP IS'!O44</f>
        <v>-23986</v>
      </c>
      <c r="P56" s="32">
        <f>'GAAP IS'!P44</f>
        <v>-5906</v>
      </c>
      <c r="Q56" s="32">
        <f>'GAAP IS'!Q44</f>
        <v>19643</v>
      </c>
      <c r="R56" s="32">
        <f>'GAAP IS'!R44</f>
        <v>-28204</v>
      </c>
      <c r="S56" s="32">
        <f>'GAAP IS'!S44</f>
        <v>-38151</v>
      </c>
      <c r="T56" s="32">
        <f>'GAAP IS'!T44</f>
        <v>-6740</v>
      </c>
      <c r="U56" s="32">
        <f>'GAAP IS'!U44</f>
        <v>29397</v>
      </c>
      <c r="V56" s="32">
        <f>'GAAP IS'!V44</f>
        <v>390940</v>
      </c>
      <c r="W56" s="32">
        <f>'GAAP IS'!W44</f>
        <v>-105891</v>
      </c>
      <c r="X56" s="32">
        <f>'GAAP IS'!X44</f>
        <v>-11478</v>
      </c>
      <c r="Y56" s="32">
        <f>'GAAP IS'!Y44</f>
        <v>36515</v>
      </c>
      <c r="Z56" s="32">
        <f>'GAAP IS'!Z44</f>
        <v>293959</v>
      </c>
      <c r="AA56" s="32">
        <f>'GAAP IS'!AA44</f>
        <v>39006</v>
      </c>
      <c r="AB56" s="32">
        <f>'GAAP IS'!AB44</f>
        <v>204023</v>
      </c>
      <c r="AC56" s="32">
        <f>'GAAP IS'!AC44</f>
        <v>84</v>
      </c>
      <c r="AD56" s="32">
        <v>-76829</v>
      </c>
      <c r="AE56" s="32">
        <f>'GAAP IS'!AE44</f>
        <v>-204199</v>
      </c>
      <c r="AF56" s="32">
        <f>'GAAP IS'!AF44</f>
        <v>-208014</v>
      </c>
      <c r="AG56" s="32">
        <f>'GAAP IS'!AG44</f>
        <v>-14711</v>
      </c>
      <c r="AH56" s="32">
        <f>'GAAP IS'!AH44</f>
        <v>-113823</v>
      </c>
      <c r="AI56" s="32">
        <f>'GAAP IS'!AI44</f>
        <v>-16838</v>
      </c>
      <c r="AJ56" s="32">
        <f>'GAAP IS'!AJ44</f>
        <v>-122506</v>
      </c>
      <c r="AK56" s="32">
        <f>'GAAP IS'!AK44</f>
        <v>-28954</v>
      </c>
      <c r="AL56" s="19"/>
      <c r="AM56" s="19">
        <f t="shared" ref="AM56:AT56" si="78">SUMIFS($C56:$AH56,$C$7:$AH$7,AM$7)</f>
        <v>-179817</v>
      </c>
      <c r="AN56" s="19">
        <f t="shared" si="78"/>
        <v>-171590</v>
      </c>
      <c r="AO56" s="19">
        <f t="shared" si="78"/>
        <v>-62813</v>
      </c>
      <c r="AP56" s="19">
        <f t="shared" si="78"/>
        <v>-38453</v>
      </c>
      <c r="AQ56" s="19">
        <f t="shared" si="78"/>
        <v>375446</v>
      </c>
      <c r="AR56" s="19">
        <f t="shared" si="78"/>
        <v>213105</v>
      </c>
      <c r="AS56" s="19">
        <f t="shared" si="78"/>
        <v>166284</v>
      </c>
      <c r="AT56" s="19">
        <f t="shared" si="78"/>
        <v>-540747</v>
      </c>
      <c r="AU56" s="6"/>
      <c r="AV56" s="32">
        <f t="shared" si="76"/>
        <v>-503753</v>
      </c>
      <c r="AW56" s="32">
        <f t="shared" si="77"/>
        <v>-282121</v>
      </c>
      <c r="AX56" s="32"/>
      <c r="AY56" s="32"/>
    </row>
    <row r="57" spans="1:51" ht="13" outlineLevel="1" x14ac:dyDescent="0.15">
      <c r="A57" s="3" t="s">
        <v>93</v>
      </c>
      <c r="B57" s="6"/>
      <c r="C57" s="19">
        <f>'GAAP IS'!C42</f>
        <v>-47978</v>
      </c>
      <c r="D57" s="19">
        <f>'GAAP IS'!D42</f>
        <v>-29620</v>
      </c>
      <c r="E57" s="19">
        <f>'GAAP IS'!E42</f>
        <v>-53930</v>
      </c>
      <c r="F57" s="19">
        <f>'GAAP IS'!F42</f>
        <v>-48289</v>
      </c>
      <c r="G57" s="19">
        <f>'GAAP IS'!G42</f>
        <v>-96755</v>
      </c>
      <c r="H57" s="19">
        <f>'GAAP IS'!H42</f>
        <v>-27345</v>
      </c>
      <c r="I57" s="19">
        <f>'GAAP IS'!I42</f>
        <v>-32323</v>
      </c>
      <c r="J57" s="19">
        <f>'GAAP IS'!J42</f>
        <v>-15167</v>
      </c>
      <c r="K57" s="19">
        <f>'GAAP IS'!K42</f>
        <v>-15090</v>
      </c>
      <c r="L57" s="19">
        <f>'GAAP IS'!L42</f>
        <v>-15962</v>
      </c>
      <c r="M57" s="19">
        <f>'GAAP IS'!M42</f>
        <v>-16098</v>
      </c>
      <c r="N57" s="19">
        <f>'GAAP IS'!N42</f>
        <v>-15663</v>
      </c>
      <c r="O57" s="19">
        <f>'GAAP IS'!O42</f>
        <v>-23986</v>
      </c>
      <c r="P57" s="19">
        <f>'GAAP IS'!P42</f>
        <v>-5906</v>
      </c>
      <c r="Q57" s="19">
        <f>'GAAP IS'!Q42</f>
        <v>19643</v>
      </c>
      <c r="R57" s="19">
        <f>'GAAP IS'!R42</f>
        <v>-28204</v>
      </c>
      <c r="S57" s="19">
        <f>'GAAP IS'!S42</f>
        <v>-38151</v>
      </c>
      <c r="T57" s="19">
        <f>'GAAP IS'!T42</f>
        <v>-6740</v>
      </c>
      <c r="U57" s="19">
        <f>'GAAP IS'!U42</f>
        <v>29397</v>
      </c>
      <c r="V57" s="19">
        <f>'GAAP IS'!V42</f>
        <v>390940</v>
      </c>
      <c r="W57" s="19">
        <f>'GAAP IS'!W42</f>
        <v>-105891</v>
      </c>
      <c r="X57" s="19">
        <f>'GAAP IS'!X42</f>
        <v>-11478</v>
      </c>
      <c r="Y57" s="19">
        <f>'GAAP IS'!Y42</f>
        <v>36515</v>
      </c>
      <c r="Z57" s="19">
        <f>'GAAP IS'!Z42</f>
        <v>293959</v>
      </c>
      <c r="AA57" s="19">
        <f>'GAAP IS'!AA42</f>
        <v>39006</v>
      </c>
      <c r="AB57" s="19">
        <f>'GAAP IS'!AB42</f>
        <v>203680</v>
      </c>
      <c r="AC57" s="19">
        <f>'GAAP IS'!AC42</f>
        <v>-2876</v>
      </c>
      <c r="AD57" s="19">
        <f>'GAAP IS'!AD42</f>
        <v>-80986</v>
      </c>
      <c r="AE57" s="19">
        <f>'GAAP IS'!AE42</f>
        <v>-207363</v>
      </c>
      <c r="AF57" s="19">
        <f>'GAAP IS'!AF42</f>
        <v>-209277</v>
      </c>
      <c r="AG57" s="19">
        <f>'GAAP IS'!AG42</f>
        <v>-18744</v>
      </c>
      <c r="AH57" s="19">
        <f>'GAAP IS'!AH42</f>
        <v>-117621</v>
      </c>
      <c r="AI57" s="19">
        <f>'GAAP IS'!AI42</f>
        <v>-19326</v>
      </c>
      <c r="AJ57" s="19">
        <f>'GAAP IS'!AJ42</f>
        <v>-125842</v>
      </c>
      <c r="AK57" s="19">
        <f>'GAAP IS'!AK42</f>
        <v>-33760</v>
      </c>
      <c r="AL57" s="19"/>
      <c r="AM57" s="19">
        <f t="shared" ref="AM57:AQ57" si="79">SUMIFS($C57:$V57,$C$7:$V$7,AM$7)</f>
        <v>-179817</v>
      </c>
      <c r="AN57" s="19">
        <f t="shared" si="79"/>
        <v>-171590</v>
      </c>
      <c r="AO57" s="19">
        <f t="shared" si="79"/>
        <v>-62813</v>
      </c>
      <c r="AP57" s="19">
        <f t="shared" si="79"/>
        <v>-38453</v>
      </c>
      <c r="AQ57" s="19">
        <f t="shared" si="79"/>
        <v>375446</v>
      </c>
      <c r="AR57" s="19">
        <f>SUMIFS($C57:$Z57,$C$7:$Z$7,AR$7)</f>
        <v>213105</v>
      </c>
      <c r="AS57" s="19">
        <f>SUMIFS($C57:$AD57,$C$7:$AD$7,AS$7)</f>
        <v>158824</v>
      </c>
      <c r="AT57" s="19">
        <f>SUMIFS($C57:$AH57,$C$7:$AH$7,AT$7)</f>
        <v>-553005</v>
      </c>
      <c r="AU57" s="6"/>
      <c r="AV57" s="19">
        <f t="shared" si="76"/>
        <v>-516370</v>
      </c>
      <c r="AW57" s="19">
        <f t="shared" si="77"/>
        <v>-296549</v>
      </c>
      <c r="AX57" s="19"/>
      <c r="AY57" s="19"/>
    </row>
    <row r="58" spans="1:51" ht="13" outlineLevel="1" x14ac:dyDescent="0.15">
      <c r="A58" s="4" t="s">
        <v>22</v>
      </c>
      <c r="B58" s="20"/>
      <c r="C58" s="34">
        <v>-29237</v>
      </c>
      <c r="D58" s="34">
        <v>-33630</v>
      </c>
      <c r="E58" s="34">
        <v>-32332</v>
      </c>
      <c r="F58" s="34">
        <v>-47084</v>
      </c>
      <c r="G58" s="34">
        <v>-38838</v>
      </c>
      <c r="H58" s="34">
        <v>-32867</v>
      </c>
      <c r="I58" s="34">
        <v>-7164</v>
      </c>
      <c r="J58" s="34">
        <v>-34</v>
      </c>
      <c r="K58" s="34"/>
      <c r="L58" s="34"/>
      <c r="M58" s="34"/>
      <c r="N58" s="34"/>
      <c r="O58" s="34"/>
      <c r="P58" s="34"/>
      <c r="Q58" s="34"/>
      <c r="R58" s="34"/>
      <c r="S58" s="34"/>
      <c r="T58" s="34"/>
      <c r="U58" s="34"/>
      <c r="V58" s="34"/>
      <c r="W58" s="34"/>
      <c r="X58" s="34"/>
      <c r="Y58" s="34"/>
      <c r="Z58" s="34"/>
      <c r="AA58" s="34"/>
      <c r="AB58" s="34"/>
      <c r="AC58" s="34"/>
      <c r="AD58" s="34"/>
      <c r="AE58" s="53"/>
      <c r="AF58" s="53"/>
      <c r="AG58" s="53"/>
      <c r="AH58" s="53"/>
      <c r="AI58" s="53"/>
      <c r="AJ58" s="53"/>
      <c r="AK58" s="53"/>
      <c r="AL58" s="53"/>
      <c r="AM58" s="53">
        <f t="shared" ref="AM58:AN58" si="80">SUMIFS($C58:$V58,$C$7:$V$7,AM$7)</f>
        <v>-142283</v>
      </c>
      <c r="AN58" s="53">
        <f t="shared" si="80"/>
        <v>-78903</v>
      </c>
      <c r="AO58" s="53"/>
      <c r="AP58" s="53"/>
      <c r="AQ58" s="53"/>
      <c r="AR58" s="53"/>
      <c r="AS58" s="53"/>
      <c r="AT58" s="53"/>
      <c r="AU58" s="20"/>
      <c r="AV58" s="53"/>
      <c r="AW58" s="53"/>
      <c r="AX58" s="53"/>
      <c r="AY58" s="53"/>
    </row>
    <row r="59" spans="1:51" ht="13" outlineLevel="1" x14ac:dyDescent="0.15">
      <c r="A59" s="4" t="s">
        <v>29</v>
      </c>
      <c r="B59" s="20"/>
      <c r="C59" s="34">
        <v>36211</v>
      </c>
      <c r="D59" s="34">
        <v>40921</v>
      </c>
      <c r="E59" s="34">
        <v>41410</v>
      </c>
      <c r="F59" s="34">
        <v>46896</v>
      </c>
      <c r="G59" s="34">
        <v>36610</v>
      </c>
      <c r="H59" s="34">
        <v>28672</v>
      </c>
      <c r="I59" s="34">
        <v>4528</v>
      </c>
      <c r="J59" s="34">
        <v>-49</v>
      </c>
      <c r="K59" s="34"/>
      <c r="L59" s="34"/>
      <c r="M59" s="34"/>
      <c r="N59" s="34"/>
      <c r="O59" s="34"/>
      <c r="P59" s="34"/>
      <c r="Q59" s="34"/>
      <c r="R59" s="34"/>
      <c r="S59" s="34"/>
      <c r="T59" s="34"/>
      <c r="U59" s="34"/>
      <c r="V59" s="34"/>
      <c r="W59" s="34"/>
      <c r="X59" s="34"/>
      <c r="Y59" s="34"/>
      <c r="Z59" s="34"/>
      <c r="AA59" s="34"/>
      <c r="AB59" s="34"/>
      <c r="AC59" s="34"/>
      <c r="AD59" s="34"/>
      <c r="AE59" s="53"/>
      <c r="AF59" s="53"/>
      <c r="AG59" s="53"/>
      <c r="AH59" s="53"/>
      <c r="AI59" s="53"/>
      <c r="AJ59" s="53"/>
      <c r="AK59" s="53"/>
      <c r="AL59" s="53"/>
      <c r="AM59" s="53">
        <f t="shared" ref="AM59:AN59" si="81">SUMIFS($C59:$V59,$C$7:$V$7,AM$7)</f>
        <v>165438</v>
      </c>
      <c r="AN59" s="53">
        <f t="shared" si="81"/>
        <v>69761</v>
      </c>
      <c r="AO59" s="53"/>
      <c r="AP59" s="53"/>
      <c r="AQ59" s="53"/>
      <c r="AR59" s="53"/>
      <c r="AS59" s="53"/>
      <c r="AT59" s="53"/>
      <c r="AU59" s="20"/>
      <c r="AV59" s="53"/>
      <c r="AW59" s="53"/>
      <c r="AX59" s="53"/>
      <c r="AY59" s="53"/>
    </row>
    <row r="60" spans="1:51" ht="13" outlineLevel="1" x14ac:dyDescent="0.15">
      <c r="A60" s="3" t="s">
        <v>94</v>
      </c>
      <c r="B60" s="6"/>
      <c r="C60" s="30">
        <v>13461</v>
      </c>
      <c r="D60" s="30">
        <v>15232</v>
      </c>
      <c r="E60" s="30">
        <v>20793</v>
      </c>
      <c r="F60" s="30">
        <v>32806</v>
      </c>
      <c r="G60" s="30">
        <v>31198</v>
      </c>
      <c r="H60" s="30">
        <v>36922</v>
      </c>
      <c r="I60" s="30">
        <v>36779</v>
      </c>
      <c r="J60" s="30">
        <v>33887</v>
      </c>
      <c r="K60" s="30">
        <v>31670</v>
      </c>
      <c r="L60" s="30">
        <v>39593</v>
      </c>
      <c r="M60" s="30">
        <v>40048</v>
      </c>
      <c r="N60" s="30">
        <v>44525</v>
      </c>
      <c r="O60" s="30">
        <v>46824</v>
      </c>
      <c r="P60" s="30">
        <v>52119</v>
      </c>
      <c r="Q60" s="30">
        <v>58913</v>
      </c>
      <c r="R60" s="30">
        <v>59025</v>
      </c>
      <c r="S60" s="30">
        <v>61088</v>
      </c>
      <c r="T60" s="30">
        <v>79466</v>
      </c>
      <c r="U60" s="30">
        <v>77426</v>
      </c>
      <c r="V60" s="30">
        <v>79883</v>
      </c>
      <c r="W60" s="30">
        <v>77303</v>
      </c>
      <c r="X60" s="30">
        <v>96180</v>
      </c>
      <c r="Y60" s="30">
        <v>110389</v>
      </c>
      <c r="Z60" s="30">
        <v>113628</v>
      </c>
      <c r="AA60" s="30">
        <v>118623</v>
      </c>
      <c r="AB60" s="30">
        <v>146365</v>
      </c>
      <c r="AC60" s="30">
        <v>165011</v>
      </c>
      <c r="AD60" s="30">
        <v>178043</v>
      </c>
      <c r="AE60" s="30">
        <v>275423</v>
      </c>
      <c r="AF60" s="30">
        <v>256638</v>
      </c>
      <c r="AG60" s="30">
        <v>262733</v>
      </c>
      <c r="AH60" s="30">
        <v>274495</v>
      </c>
      <c r="AI60" s="30">
        <v>279591</v>
      </c>
      <c r="AJ60" s="30">
        <v>319248</v>
      </c>
      <c r="AK60" s="30">
        <v>345690</v>
      </c>
      <c r="AL60" s="32"/>
      <c r="AM60" s="32">
        <f t="shared" ref="AM60:AQ60" si="82">SUMIFS($C60:$V60,$C$7:$V$7,AM$7)</f>
        <v>82292</v>
      </c>
      <c r="AN60" s="32">
        <f t="shared" si="82"/>
        <v>138786</v>
      </c>
      <c r="AO60" s="32">
        <f t="shared" si="82"/>
        <v>155836</v>
      </c>
      <c r="AP60" s="32">
        <f t="shared" si="82"/>
        <v>216881</v>
      </c>
      <c r="AQ60" s="32">
        <f t="shared" si="82"/>
        <v>297863</v>
      </c>
      <c r="AR60" s="32">
        <f t="shared" ref="AR60:AR61" si="83">SUMIFS($C60:$Z60,$C$7:$Z$7,AR$7)</f>
        <v>397500</v>
      </c>
      <c r="AS60" s="32">
        <f t="shared" ref="AS60:AS61" si="84">SUMIFS($C60:$AD60,$C$7:$AD$7,AS$7)</f>
        <v>608042</v>
      </c>
      <c r="AT60" s="32">
        <f t="shared" ref="AT60:AT61" si="85">SUMIFS($C60:$AH60,$C$7:$AH$7,AT$7)</f>
        <v>1069289</v>
      </c>
      <c r="AU60" s="6"/>
      <c r="AV60" s="32">
        <f t="shared" ref="AV60:AV61" si="86">SUMIFS($C60:$AJ60,$C$5:$AJ$5,"&lt;="&amp;AV$5,$C$5:$AJ$5,"&gt;"&amp;EOMONTH(AV$5,-12))</f>
        <v>972837</v>
      </c>
      <c r="AW60" s="32">
        <f t="shared" ref="AW60:AW61" si="87">SUMIFS($C60:$AK60,$C$5:$AK$5,"&lt;="&amp;AW$5,$C$5:$AK$5,"&gt;"&amp;EOMONTH(AW$5,-12))</f>
        <v>1219024</v>
      </c>
      <c r="AX60" s="32"/>
      <c r="AY60" s="32"/>
    </row>
    <row r="61" spans="1:51" ht="13" outlineLevel="1" x14ac:dyDescent="0.15">
      <c r="A61" s="3" t="s">
        <v>77</v>
      </c>
      <c r="B61" s="6"/>
      <c r="C61" s="30">
        <v>5546</v>
      </c>
      <c r="D61" s="30">
        <v>6410</v>
      </c>
      <c r="E61" s="30">
        <v>6570</v>
      </c>
      <c r="F61" s="30">
        <v>9100</v>
      </c>
      <c r="G61" s="30">
        <v>9118</v>
      </c>
      <c r="H61" s="30">
        <v>9018</v>
      </c>
      <c r="I61" s="30">
        <v>9681</v>
      </c>
      <c r="J61" s="30">
        <v>9928</v>
      </c>
      <c r="K61" s="30">
        <v>9437</v>
      </c>
      <c r="L61" s="30">
        <v>9125</v>
      </c>
      <c r="M61" s="30">
        <v>9085</v>
      </c>
      <c r="N61" s="30">
        <v>9632</v>
      </c>
      <c r="O61" s="30">
        <v>10160</v>
      </c>
      <c r="P61" s="30">
        <v>12328</v>
      </c>
      <c r="Q61" s="30">
        <v>15835</v>
      </c>
      <c r="R61" s="30">
        <v>22638</v>
      </c>
      <c r="S61" s="30">
        <v>18971</v>
      </c>
      <c r="T61" s="30">
        <v>18783</v>
      </c>
      <c r="U61" s="30">
        <v>19125</v>
      </c>
      <c r="V61" s="30">
        <v>18719</v>
      </c>
      <c r="W61" s="30">
        <v>20061</v>
      </c>
      <c r="X61" s="30">
        <v>21056</v>
      </c>
      <c r="Y61" s="30">
        <v>20624</v>
      </c>
      <c r="Z61" s="30">
        <v>22471</v>
      </c>
      <c r="AA61" s="30">
        <v>29201</v>
      </c>
      <c r="AB61" s="30">
        <v>28394</v>
      </c>
      <c r="AC61" s="30">
        <v>38110</v>
      </c>
      <c r="AD61" s="30">
        <v>39051</v>
      </c>
      <c r="AE61" s="30">
        <v>70056</v>
      </c>
      <c r="AF61" s="30">
        <v>90839</v>
      </c>
      <c r="AG61" s="30">
        <v>88721</v>
      </c>
      <c r="AH61" s="30">
        <v>90907</v>
      </c>
      <c r="AI61" s="30">
        <v>93173</v>
      </c>
      <c r="AJ61" s="30">
        <v>94545</v>
      </c>
      <c r="AK61" s="30">
        <v>115518</v>
      </c>
      <c r="AL61" s="32"/>
      <c r="AM61" s="32">
        <f t="shared" ref="AM61:AQ61" si="88">SUMIFS($C61:$V61,$C$7:$V$7,AM$7)</f>
        <v>27626</v>
      </c>
      <c r="AN61" s="32">
        <f t="shared" si="88"/>
        <v>37745</v>
      </c>
      <c r="AO61" s="32">
        <f t="shared" si="88"/>
        <v>37279</v>
      </c>
      <c r="AP61" s="32">
        <f t="shared" si="88"/>
        <v>60961</v>
      </c>
      <c r="AQ61" s="32">
        <f t="shared" si="88"/>
        <v>75598</v>
      </c>
      <c r="AR61" s="32">
        <f t="shared" si="83"/>
        <v>84212</v>
      </c>
      <c r="AS61" s="32">
        <f t="shared" si="84"/>
        <v>134756</v>
      </c>
      <c r="AT61" s="32">
        <f t="shared" si="85"/>
        <v>340523</v>
      </c>
      <c r="AU61" s="6"/>
      <c r="AV61" s="32">
        <f t="shared" si="86"/>
        <v>288667</v>
      </c>
      <c r="AW61" s="32">
        <f t="shared" si="87"/>
        <v>394143</v>
      </c>
      <c r="AX61" s="32"/>
      <c r="AY61" s="32"/>
    </row>
    <row r="62" spans="1:51" ht="13" outlineLevel="1" x14ac:dyDescent="0.15">
      <c r="A62" s="3" t="s">
        <v>79</v>
      </c>
      <c r="B62" s="6"/>
      <c r="C62" s="30"/>
      <c r="D62" s="30"/>
      <c r="E62" s="30"/>
      <c r="F62" s="30"/>
      <c r="G62" s="30">
        <v>50000</v>
      </c>
      <c r="H62" s="30">
        <v>-2000</v>
      </c>
      <c r="I62" s="30"/>
      <c r="J62" s="30"/>
      <c r="K62" s="30"/>
      <c r="L62" s="30"/>
      <c r="M62" s="30"/>
      <c r="N62" s="30"/>
      <c r="O62" s="30"/>
      <c r="P62" s="30"/>
      <c r="Q62" s="30"/>
      <c r="R62" s="30"/>
      <c r="S62" s="30"/>
      <c r="T62" s="30"/>
      <c r="U62" s="30"/>
      <c r="V62" s="30"/>
      <c r="W62" s="30"/>
      <c r="X62" s="30"/>
      <c r="Y62" s="30"/>
      <c r="Z62" s="30"/>
      <c r="AA62" s="30"/>
      <c r="AB62" s="30"/>
      <c r="AC62" s="30"/>
      <c r="AD62" s="30"/>
      <c r="AE62" s="30"/>
      <c r="AF62" s="30"/>
      <c r="AG62" s="30"/>
      <c r="AH62" s="30"/>
      <c r="AI62" s="30"/>
      <c r="AJ62" s="30"/>
      <c r="AK62" s="30"/>
      <c r="AL62" s="32"/>
      <c r="AM62" s="32"/>
      <c r="AN62" s="32">
        <f>SUMIFS($C62:$V62,$C$7:$V$7,AN$7)</f>
        <v>48000</v>
      </c>
      <c r="AO62" s="32"/>
      <c r="AP62" s="41"/>
      <c r="AQ62" s="41"/>
      <c r="AR62" s="41"/>
      <c r="AS62" s="41"/>
      <c r="AT62" s="41"/>
      <c r="AU62" s="6"/>
      <c r="AV62" s="32"/>
      <c r="AW62" s="32"/>
      <c r="AX62" s="32"/>
      <c r="AY62" s="32"/>
    </row>
    <row r="63" spans="1:51" ht="13" outlineLevel="1" x14ac:dyDescent="0.15">
      <c r="A63" s="3" t="s">
        <v>78</v>
      </c>
      <c r="B63" s="6"/>
      <c r="C63" s="30"/>
      <c r="D63" s="30"/>
      <c r="E63" s="30"/>
      <c r="F63" s="30"/>
      <c r="G63" s="30"/>
      <c r="H63" s="30"/>
      <c r="I63" s="30"/>
      <c r="J63" s="30"/>
      <c r="K63" s="30"/>
      <c r="L63" s="30"/>
      <c r="M63" s="30"/>
      <c r="N63" s="30"/>
      <c r="O63" s="30"/>
      <c r="P63" s="30">
        <v>4363</v>
      </c>
      <c r="Q63" s="30">
        <v>345</v>
      </c>
      <c r="R63" s="30"/>
      <c r="S63" s="30">
        <v>782</v>
      </c>
      <c r="T63" s="30">
        <v>6133</v>
      </c>
      <c r="U63" s="30">
        <v>1564</v>
      </c>
      <c r="V63" s="30">
        <v>1260</v>
      </c>
      <c r="W63" s="30">
        <v>1524</v>
      </c>
      <c r="X63" s="30">
        <v>2056</v>
      </c>
      <c r="Y63" s="30">
        <v>359</v>
      </c>
      <c r="Z63" s="30">
        <v>3543</v>
      </c>
      <c r="AA63" s="30">
        <v>26</v>
      </c>
      <c r="AB63" s="30">
        <v>14292</v>
      </c>
      <c r="AC63" s="30">
        <v>308</v>
      </c>
      <c r="AD63" s="30">
        <v>20848</v>
      </c>
      <c r="AE63" s="30">
        <v>76065</v>
      </c>
      <c r="AF63" s="30">
        <v>17067</v>
      </c>
      <c r="AG63" s="30">
        <v>23470</v>
      </c>
      <c r="AH63" s="30">
        <v>40662</v>
      </c>
      <c r="AI63" s="30">
        <v>1551</v>
      </c>
      <c r="AJ63" s="30">
        <v>102349</v>
      </c>
      <c r="AK63" s="30">
        <v>24812</v>
      </c>
      <c r="AL63" s="32"/>
      <c r="AM63" s="32"/>
      <c r="AN63" s="32"/>
      <c r="AO63" s="32"/>
      <c r="AP63" s="32">
        <f t="shared" ref="AP63:AQ63" si="89">SUMIFS($C63:$V63,$C$7:$V$7,AP$7)</f>
        <v>4708</v>
      </c>
      <c r="AQ63" s="32">
        <f t="shared" si="89"/>
        <v>9739</v>
      </c>
      <c r="AR63" s="32">
        <f t="shared" ref="AR63:AR65" si="90">SUMIFS($C63:$Z63,$C$7:$Z$7,AR$7)</f>
        <v>7482</v>
      </c>
      <c r="AS63" s="32">
        <f t="shared" ref="AS63:AS68" si="91">SUMIFS($C63:$AD63,$C$7:$AD$7,AS$7)</f>
        <v>35474</v>
      </c>
      <c r="AT63" s="32">
        <f t="shared" ref="AT63:AT68" si="92">SUMIFS($C63:$AH63,$C$7:$AH$7,AT$7)</f>
        <v>157264</v>
      </c>
      <c r="AU63" s="32"/>
      <c r="AV63" s="32">
        <f t="shared" ref="AV63:AV68" si="93">SUMIFS($C63:$AJ63,$C$5:$AJ$5,"&lt;="&amp;AV$5,$C$5:$AJ$5,"&gt;"&amp;EOMONTH(AV$5,-12))</f>
        <v>137450</v>
      </c>
      <c r="AW63" s="32">
        <f t="shared" ref="AW63:AW68" si="94">SUMIFS($C63:$AK63,$C$5:$AK$5,"&lt;="&amp;AW$5,$C$5:$AK$5,"&gt;"&amp;EOMONTH(AW$5,-12))</f>
        <v>169374</v>
      </c>
      <c r="AX63" s="32"/>
      <c r="AY63" s="32"/>
    </row>
    <row r="64" spans="1:51" ht="13" outlineLevel="1" x14ac:dyDescent="0.15">
      <c r="A64" s="3" t="s">
        <v>95</v>
      </c>
      <c r="B64" s="6"/>
      <c r="C64" s="30">
        <v>414</v>
      </c>
      <c r="D64" s="30">
        <v>444</v>
      </c>
      <c r="E64" s="30">
        <v>137</v>
      </c>
      <c r="F64" s="30">
        <v>168</v>
      </c>
      <c r="G64" s="30">
        <v>69</v>
      </c>
      <c r="H64" s="30">
        <v>-129</v>
      </c>
      <c r="I64" s="30">
        <v>-183</v>
      </c>
      <c r="J64" s="30">
        <v>-290</v>
      </c>
      <c r="K64" s="30">
        <v>996</v>
      </c>
      <c r="L64" s="30">
        <v>3494</v>
      </c>
      <c r="M64" s="30">
        <v>3080</v>
      </c>
      <c r="N64" s="30">
        <v>2483</v>
      </c>
      <c r="O64" s="30">
        <v>2112</v>
      </c>
      <c r="P64" s="30">
        <v>3470</v>
      </c>
      <c r="Q64" s="30">
        <v>7224</v>
      </c>
      <c r="R64" s="30">
        <v>5176</v>
      </c>
      <c r="S64" s="30">
        <v>4681</v>
      </c>
      <c r="T64" s="30">
        <v>5143</v>
      </c>
      <c r="U64" s="30">
        <v>5632</v>
      </c>
      <c r="V64" s="30">
        <v>6060</v>
      </c>
      <c r="W64" s="30">
        <v>9206</v>
      </c>
      <c r="X64" s="30">
        <v>14769</v>
      </c>
      <c r="Y64" s="30">
        <v>14980</v>
      </c>
      <c r="Z64" s="30">
        <v>17988</v>
      </c>
      <c r="AA64" s="30">
        <v>253</v>
      </c>
      <c r="AB64" s="30">
        <v>6464</v>
      </c>
      <c r="AC64" s="30">
        <v>13409</v>
      </c>
      <c r="AD64" s="30">
        <v>12998</v>
      </c>
      <c r="AE64" s="30">
        <v>15748</v>
      </c>
      <c r="AF64" s="30">
        <v>12966</v>
      </c>
      <c r="AG64" s="30">
        <v>6042</v>
      </c>
      <c r="AH64" s="30">
        <v>1472</v>
      </c>
      <c r="AI64" s="30">
        <v>-3161</v>
      </c>
      <c r="AJ64" s="30">
        <v>-3944</v>
      </c>
      <c r="AK64" s="30">
        <v>-21415</v>
      </c>
      <c r="AL64" s="32"/>
      <c r="AM64" s="32">
        <f t="shared" ref="AM64:AQ64" si="95">SUMIFS($C64:$V64,$C$7:$V$7,AM$7)</f>
        <v>1163</v>
      </c>
      <c r="AN64" s="32">
        <f t="shared" si="95"/>
        <v>-533</v>
      </c>
      <c r="AO64" s="32">
        <f t="shared" si="95"/>
        <v>10053</v>
      </c>
      <c r="AP64" s="32">
        <f t="shared" si="95"/>
        <v>17982</v>
      </c>
      <c r="AQ64" s="32">
        <f t="shared" si="95"/>
        <v>21516</v>
      </c>
      <c r="AR64" s="32">
        <f t="shared" si="90"/>
        <v>56943</v>
      </c>
      <c r="AS64" s="32">
        <f t="shared" si="91"/>
        <v>33124</v>
      </c>
      <c r="AT64" s="32">
        <f t="shared" si="92"/>
        <v>36228</v>
      </c>
      <c r="AU64" s="6"/>
      <c r="AV64" s="32">
        <f t="shared" si="93"/>
        <v>47754</v>
      </c>
      <c r="AW64" s="32">
        <f t="shared" si="94"/>
        <v>-27048</v>
      </c>
      <c r="AX64" s="32"/>
      <c r="AY64" s="32"/>
    </row>
    <row r="65" spans="1:51" ht="13" outlineLevel="1" x14ac:dyDescent="0.15">
      <c r="A65" s="3" t="s">
        <v>96</v>
      </c>
      <c r="B65" s="6"/>
      <c r="C65" s="30">
        <v>796</v>
      </c>
      <c r="D65" s="30">
        <v>-50</v>
      </c>
      <c r="E65" s="30">
        <v>644</v>
      </c>
      <c r="F65" s="30">
        <v>-940</v>
      </c>
      <c r="G65" s="30">
        <v>-786</v>
      </c>
      <c r="H65" s="30">
        <v>-198</v>
      </c>
      <c r="I65" s="30">
        <v>294</v>
      </c>
      <c r="J65" s="30">
        <v>443</v>
      </c>
      <c r="K65" s="30">
        <v>-497</v>
      </c>
      <c r="L65" s="30">
        <v>-228</v>
      </c>
      <c r="M65" s="30">
        <v>-1226</v>
      </c>
      <c r="N65" s="30">
        <v>356</v>
      </c>
      <c r="O65" s="30">
        <v>707</v>
      </c>
      <c r="P65" s="30">
        <v>-815</v>
      </c>
      <c r="Q65" s="30">
        <v>-37800</v>
      </c>
      <c r="R65" s="30">
        <v>19439</v>
      </c>
      <c r="S65" s="30">
        <v>11299</v>
      </c>
      <c r="T65" s="30">
        <v>1230</v>
      </c>
      <c r="U65" s="30">
        <v>-5541</v>
      </c>
      <c r="V65" s="30">
        <v>-6715</v>
      </c>
      <c r="W65" s="30">
        <v>5862</v>
      </c>
      <c r="X65" s="30">
        <v>-25591</v>
      </c>
      <c r="Y65" s="30">
        <v>-784</v>
      </c>
      <c r="Z65" s="30">
        <v>-271212</v>
      </c>
      <c r="AA65" s="30">
        <v>27528</v>
      </c>
      <c r="AB65" s="30">
        <v>-75788</v>
      </c>
      <c r="AC65" s="30">
        <v>12011</v>
      </c>
      <c r="AD65" s="30">
        <v>6775</v>
      </c>
      <c r="AE65" s="30">
        <v>-33472</v>
      </c>
      <c r="AF65" s="30">
        <v>-18766</v>
      </c>
      <c r="AG65" s="30">
        <v>-18798</v>
      </c>
      <c r="AH65" s="30">
        <v>-24407</v>
      </c>
      <c r="AI65" s="30">
        <v>18371</v>
      </c>
      <c r="AJ65" s="30">
        <v>1379</v>
      </c>
      <c r="AK65" s="30">
        <v>-4262</v>
      </c>
      <c r="AL65" s="32"/>
      <c r="AM65" s="32">
        <f t="shared" ref="AM65:AQ65" si="96">SUMIFS($C65:$V65,$C$7:$V$7,AM$7)</f>
        <v>450</v>
      </c>
      <c r="AN65" s="32">
        <f t="shared" si="96"/>
        <v>-247</v>
      </c>
      <c r="AO65" s="32">
        <f t="shared" si="96"/>
        <v>-1595</v>
      </c>
      <c r="AP65" s="32">
        <f t="shared" si="96"/>
        <v>-18469</v>
      </c>
      <c r="AQ65" s="32">
        <f t="shared" si="96"/>
        <v>273</v>
      </c>
      <c r="AR65" s="32">
        <f t="shared" si="90"/>
        <v>-291725</v>
      </c>
      <c r="AS65" s="32">
        <f t="shared" si="91"/>
        <v>-29474</v>
      </c>
      <c r="AT65" s="32">
        <f t="shared" si="92"/>
        <v>-95443</v>
      </c>
      <c r="AU65" s="6"/>
      <c r="AV65" s="32">
        <f t="shared" si="93"/>
        <v>-64261</v>
      </c>
      <c r="AW65" s="32">
        <f t="shared" si="94"/>
        <v>-8919</v>
      </c>
      <c r="AX65" s="32"/>
      <c r="AY65" s="32"/>
    </row>
    <row r="66" spans="1:51" ht="13" outlineLevel="1" x14ac:dyDescent="0.15">
      <c r="A66" s="3" t="s">
        <v>41</v>
      </c>
      <c r="B66" s="6"/>
      <c r="C66" s="30"/>
      <c r="D66" s="30"/>
      <c r="E66" s="30"/>
      <c r="F66" s="30"/>
      <c r="G66" s="30"/>
      <c r="H66" s="30"/>
      <c r="I66" s="30"/>
      <c r="J66" s="30"/>
      <c r="K66" s="30"/>
      <c r="L66" s="30"/>
      <c r="M66" s="30"/>
      <c r="N66" s="30"/>
      <c r="O66" s="30"/>
      <c r="P66" s="30"/>
      <c r="Q66" s="30"/>
      <c r="R66" s="30"/>
      <c r="S66" s="30"/>
      <c r="T66" s="30"/>
      <c r="U66" s="30"/>
      <c r="V66" s="30"/>
      <c r="W66" s="30"/>
      <c r="X66" s="30"/>
      <c r="Y66" s="30"/>
      <c r="Z66" s="30"/>
      <c r="AA66" s="30">
        <v>19860</v>
      </c>
      <c r="AB66" s="30">
        <v>45266</v>
      </c>
      <c r="AC66" s="30">
        <v>6000</v>
      </c>
      <c r="AD66" s="30">
        <v>0</v>
      </c>
      <c r="AE66" s="30">
        <v>0</v>
      </c>
      <c r="AF66" s="30">
        <v>35961</v>
      </c>
      <c r="AG66" s="30">
        <v>1619</v>
      </c>
      <c r="AH66" s="30">
        <v>8991</v>
      </c>
      <c r="AI66" s="30">
        <v>0</v>
      </c>
      <c r="AJ66" s="30">
        <v>0</v>
      </c>
      <c r="AK66" s="30">
        <v>0</v>
      </c>
      <c r="AL66" s="32"/>
      <c r="AM66" s="32"/>
      <c r="AN66" s="32"/>
      <c r="AO66" s="32"/>
      <c r="AP66" s="32"/>
      <c r="AQ66" s="32"/>
      <c r="AR66" s="32"/>
      <c r="AS66" s="32">
        <f t="shared" si="91"/>
        <v>71126</v>
      </c>
      <c r="AT66" s="32">
        <f t="shared" si="92"/>
        <v>46571</v>
      </c>
      <c r="AU66" s="32"/>
      <c r="AV66" s="32">
        <f t="shared" si="93"/>
        <v>37580</v>
      </c>
      <c r="AW66" s="32">
        <f t="shared" si="94"/>
        <v>8991</v>
      </c>
      <c r="AX66" s="32"/>
      <c r="AY66" s="32"/>
    </row>
    <row r="67" spans="1:51" ht="13" outlineLevel="1" x14ac:dyDescent="0.15">
      <c r="A67" s="3" t="s">
        <v>97</v>
      </c>
      <c r="B67" s="6"/>
      <c r="C67" s="30">
        <v>418</v>
      </c>
      <c r="D67" s="30">
        <v>1152</v>
      </c>
      <c r="E67" s="30">
        <v>932</v>
      </c>
      <c r="F67" s="30">
        <v>1244</v>
      </c>
      <c r="G67" s="30">
        <v>339</v>
      </c>
      <c r="H67" s="30">
        <v>312</v>
      </c>
      <c r="I67" s="30">
        <v>230</v>
      </c>
      <c r="J67" s="30">
        <v>1036</v>
      </c>
      <c r="K67" s="30">
        <v>509</v>
      </c>
      <c r="L67" s="30">
        <v>472</v>
      </c>
      <c r="M67" s="30">
        <v>-647</v>
      </c>
      <c r="N67" s="30">
        <v>-185</v>
      </c>
      <c r="O67" s="30">
        <v>175</v>
      </c>
      <c r="P67" s="30">
        <v>604</v>
      </c>
      <c r="Q67" s="30">
        <v>1066</v>
      </c>
      <c r="R67" s="30">
        <v>481</v>
      </c>
      <c r="S67" s="30">
        <v>129</v>
      </c>
      <c r="T67" s="30">
        <v>-476</v>
      </c>
      <c r="U67" s="30">
        <v>2606</v>
      </c>
      <c r="V67" s="30">
        <v>508</v>
      </c>
      <c r="W67" s="30">
        <v>535</v>
      </c>
      <c r="X67" s="30">
        <v>-752</v>
      </c>
      <c r="Y67" s="30">
        <v>-1369</v>
      </c>
      <c r="Z67" s="30">
        <v>4448</v>
      </c>
      <c r="AA67" s="30">
        <v>947</v>
      </c>
      <c r="AB67" s="30">
        <v>-9360</v>
      </c>
      <c r="AC67" s="30">
        <v>452</v>
      </c>
      <c r="AD67" s="30">
        <v>6597</v>
      </c>
      <c r="AE67" s="30">
        <v>-1702</v>
      </c>
      <c r="AF67" s="30">
        <v>1304</v>
      </c>
      <c r="AG67" s="30">
        <v>-17289</v>
      </c>
      <c r="AH67" s="30">
        <v>5375</v>
      </c>
      <c r="AI67" s="30">
        <v>-2056</v>
      </c>
      <c r="AJ67" s="30">
        <v>-3700</v>
      </c>
      <c r="AK67" s="30">
        <v>49529</v>
      </c>
      <c r="AL67" s="32"/>
      <c r="AM67" s="32">
        <f t="shared" ref="AM67:AQ67" si="97">SUMIFS($C67:$V67,$C$7:$V$7,AM$7)</f>
        <v>3746</v>
      </c>
      <c r="AN67" s="32">
        <f t="shared" si="97"/>
        <v>1917</v>
      </c>
      <c r="AO67" s="32">
        <f t="shared" si="97"/>
        <v>149</v>
      </c>
      <c r="AP67" s="32">
        <f t="shared" si="97"/>
        <v>2326</v>
      </c>
      <c r="AQ67" s="32">
        <f t="shared" si="97"/>
        <v>2767</v>
      </c>
      <c r="AR67" s="32">
        <f t="shared" ref="AR67:AR68" si="98">SUMIFS($C67:$Z67,$C$7:$Z$7,AR$7)</f>
        <v>2862</v>
      </c>
      <c r="AS67" s="32">
        <f t="shared" si="91"/>
        <v>-1364</v>
      </c>
      <c r="AT67" s="32">
        <f t="shared" si="92"/>
        <v>-12312</v>
      </c>
      <c r="AU67" s="32"/>
      <c r="AV67" s="32">
        <f t="shared" si="93"/>
        <v>-11090</v>
      </c>
      <c r="AW67" s="32">
        <f t="shared" si="94"/>
        <v>49148</v>
      </c>
      <c r="AX67" s="32"/>
      <c r="AY67" s="32"/>
    </row>
    <row r="68" spans="1:51" ht="13" outlineLevel="1" x14ac:dyDescent="0.15">
      <c r="A68" s="3" t="s">
        <v>80</v>
      </c>
      <c r="B68" s="6"/>
      <c r="C68" s="30">
        <v>240</v>
      </c>
      <c r="D68" s="30"/>
      <c r="E68" s="30"/>
      <c r="F68" s="30">
        <v>30</v>
      </c>
      <c r="G68" s="30">
        <v>-38</v>
      </c>
      <c r="H68" s="30">
        <v>169</v>
      </c>
      <c r="I68" s="30">
        <v>-219</v>
      </c>
      <c r="J68" s="30">
        <v>39</v>
      </c>
      <c r="K68" s="30"/>
      <c r="L68" s="30">
        <v>2</v>
      </c>
      <c r="M68" s="30">
        <v>62</v>
      </c>
      <c r="N68" s="30">
        <v>36</v>
      </c>
      <c r="O68" s="30">
        <v>-98</v>
      </c>
      <c r="P68" s="30">
        <v>73</v>
      </c>
      <c r="Q68" s="30">
        <v>806</v>
      </c>
      <c r="R68" s="30">
        <v>-1005</v>
      </c>
      <c r="S68" s="30">
        <v>19</v>
      </c>
      <c r="T68" s="30">
        <v>281</v>
      </c>
      <c r="U68" s="30">
        <v>128</v>
      </c>
      <c r="V68" s="30">
        <v>580</v>
      </c>
      <c r="W68" s="30">
        <v>218</v>
      </c>
      <c r="X68" s="30">
        <v>1481</v>
      </c>
      <c r="Y68" s="30">
        <v>396</v>
      </c>
      <c r="Z68" s="30">
        <v>475</v>
      </c>
      <c r="AA68" s="30">
        <v>615</v>
      </c>
      <c r="AB68" s="30">
        <v>374</v>
      </c>
      <c r="AC68" s="30">
        <v>877</v>
      </c>
      <c r="AD68" s="30">
        <v>767</v>
      </c>
      <c r="AE68" s="30">
        <v>534</v>
      </c>
      <c r="AF68" s="30">
        <v>548</v>
      </c>
      <c r="AG68" s="30">
        <v>-447</v>
      </c>
      <c r="AH68" s="30">
        <v>984</v>
      </c>
      <c r="AI68" s="30">
        <v>191</v>
      </c>
      <c r="AJ68" s="30">
        <v>343</v>
      </c>
      <c r="AK68" s="30">
        <v>1355</v>
      </c>
      <c r="AL68" s="32"/>
      <c r="AM68" s="32">
        <f t="shared" ref="AM68:AQ68" si="99">SUMIFS($C68:$V68,$C$7:$V$7,AM$7)</f>
        <v>270</v>
      </c>
      <c r="AN68" s="32">
        <f t="shared" si="99"/>
        <v>-49</v>
      </c>
      <c r="AO68" s="32">
        <f t="shared" si="99"/>
        <v>100</v>
      </c>
      <c r="AP68" s="32">
        <f t="shared" si="99"/>
        <v>-224</v>
      </c>
      <c r="AQ68" s="32">
        <f t="shared" si="99"/>
        <v>1008</v>
      </c>
      <c r="AR68" s="32">
        <f t="shared" si="98"/>
        <v>2570</v>
      </c>
      <c r="AS68" s="32">
        <f t="shared" si="91"/>
        <v>2633</v>
      </c>
      <c r="AT68" s="32">
        <f t="shared" si="92"/>
        <v>1619</v>
      </c>
      <c r="AU68" s="32"/>
      <c r="AV68" s="32">
        <f t="shared" si="93"/>
        <v>1402</v>
      </c>
      <c r="AW68" s="32">
        <f t="shared" si="94"/>
        <v>2873</v>
      </c>
      <c r="AX68" s="32"/>
      <c r="AY68" s="32"/>
    </row>
    <row r="69" spans="1:51" ht="13" outlineLevel="1" x14ac:dyDescent="0.15">
      <c r="A69" s="3" t="s">
        <v>98</v>
      </c>
      <c r="B69" s="6"/>
      <c r="C69" s="30"/>
      <c r="D69" s="30"/>
      <c r="E69" s="30"/>
      <c r="F69" s="30"/>
      <c r="G69" s="30"/>
      <c r="H69" s="30"/>
      <c r="I69" s="30"/>
      <c r="J69" s="30"/>
      <c r="K69" s="30"/>
      <c r="L69" s="30"/>
      <c r="M69" s="30"/>
      <c r="N69" s="30"/>
      <c r="O69" s="30"/>
      <c r="P69" s="30"/>
      <c r="Q69" s="30"/>
      <c r="R69" s="30"/>
      <c r="S69" s="30"/>
      <c r="T69" s="30"/>
      <c r="U69" s="30"/>
      <c r="V69" s="30"/>
      <c r="W69" s="30"/>
      <c r="X69" s="30"/>
      <c r="Y69" s="30"/>
      <c r="Z69" s="30"/>
      <c r="AA69" s="30"/>
      <c r="AB69" s="30"/>
      <c r="AC69" s="30"/>
      <c r="AD69" s="30"/>
      <c r="AE69" s="30"/>
      <c r="AF69" s="30"/>
      <c r="AG69" s="30"/>
      <c r="AH69" s="30"/>
      <c r="AI69" s="30"/>
      <c r="AJ69" s="30"/>
      <c r="AK69" s="30"/>
      <c r="AL69" s="32"/>
      <c r="AM69" s="32"/>
      <c r="AN69" s="32"/>
      <c r="AO69" s="32"/>
      <c r="AP69" s="32"/>
      <c r="AQ69" s="32"/>
      <c r="AR69" s="32"/>
      <c r="AS69" s="32"/>
      <c r="AT69" s="32"/>
      <c r="AU69" s="32"/>
      <c r="AV69" s="32"/>
      <c r="AW69" s="32"/>
      <c r="AX69" s="32"/>
      <c r="AY69" s="32"/>
    </row>
    <row r="70" spans="1:51" ht="13" outlineLevel="1" x14ac:dyDescent="0.15">
      <c r="A70" s="3" t="s">
        <v>99</v>
      </c>
      <c r="B70" s="6"/>
      <c r="C70" s="30"/>
      <c r="D70" s="30"/>
      <c r="E70" s="30"/>
      <c r="F70" s="30"/>
      <c r="G70" s="30"/>
      <c r="H70" s="30"/>
      <c r="I70" s="30"/>
      <c r="J70" s="30"/>
      <c r="K70" s="30"/>
      <c r="L70" s="30"/>
      <c r="M70" s="30"/>
      <c r="N70" s="30"/>
      <c r="O70" s="30"/>
      <c r="P70" s="30"/>
      <c r="Q70" s="30"/>
      <c r="R70" s="30"/>
      <c r="S70" s="30"/>
      <c r="T70" s="30"/>
      <c r="U70" s="30"/>
      <c r="V70" s="30">
        <v>-373445</v>
      </c>
      <c r="W70" s="30"/>
      <c r="X70" s="30"/>
      <c r="Y70" s="30"/>
      <c r="Z70" s="30"/>
      <c r="AA70" s="30"/>
      <c r="AB70" s="30"/>
      <c r="AC70" s="30"/>
      <c r="AD70" s="30"/>
      <c r="AE70" s="30"/>
      <c r="AF70" s="30"/>
      <c r="AG70" s="30"/>
      <c r="AH70" s="30"/>
      <c r="AI70" s="30"/>
      <c r="AJ70" s="30"/>
      <c r="AK70" s="30"/>
      <c r="AL70" s="32"/>
      <c r="AM70" s="32"/>
      <c r="AN70" s="32"/>
      <c r="AO70" s="32"/>
      <c r="AP70" s="32"/>
      <c r="AQ70" s="32"/>
      <c r="AR70" s="32"/>
      <c r="AS70" s="32"/>
      <c r="AT70" s="32"/>
      <c r="AU70" s="32"/>
      <c r="AV70" s="32"/>
      <c r="AW70" s="32"/>
      <c r="AX70" s="32"/>
      <c r="AY70" s="32"/>
    </row>
    <row r="71" spans="1:51" ht="13" outlineLevel="1" x14ac:dyDescent="0.15">
      <c r="A71" s="3" t="s">
        <v>100</v>
      </c>
      <c r="B71" s="6"/>
      <c r="C71" s="30"/>
      <c r="D71" s="30"/>
      <c r="E71" s="30"/>
      <c r="F71" s="30"/>
      <c r="G71" s="30"/>
      <c r="H71" s="30"/>
      <c r="I71" s="30"/>
      <c r="J71" s="30"/>
      <c r="K71" s="30"/>
      <c r="L71" s="30"/>
      <c r="M71" s="30"/>
      <c r="N71" s="30"/>
      <c r="O71" s="30"/>
      <c r="P71" s="30">
        <v>2086</v>
      </c>
      <c r="Q71" s="30">
        <v>4965</v>
      </c>
      <c r="R71" s="30">
        <v>3760</v>
      </c>
      <c r="S71" s="30">
        <v>2879</v>
      </c>
      <c r="T71" s="30">
        <v>1484</v>
      </c>
      <c r="U71" s="30">
        <v>986</v>
      </c>
      <c r="V71" s="30">
        <v>739</v>
      </c>
      <c r="W71" s="30">
        <v>513</v>
      </c>
      <c r="X71" s="30">
        <v>210</v>
      </c>
      <c r="Y71" s="30">
        <v>210</v>
      </c>
      <c r="Z71" s="30">
        <v>189</v>
      </c>
      <c r="AA71" s="30">
        <v>188</v>
      </c>
      <c r="AB71" s="30">
        <v>135</v>
      </c>
      <c r="AC71" s="30">
        <v>104</v>
      </c>
      <c r="AD71" s="30">
        <v>87</v>
      </c>
      <c r="AE71" s="30">
        <v>72</v>
      </c>
      <c r="AF71" s="30">
        <v>62</v>
      </c>
      <c r="AG71" s="30">
        <v>53</v>
      </c>
      <c r="AH71" s="30">
        <v>43</v>
      </c>
      <c r="AI71" s="30">
        <v>33</v>
      </c>
      <c r="AJ71" s="30">
        <v>24</v>
      </c>
      <c r="AK71" s="30">
        <v>21</v>
      </c>
      <c r="AL71" s="32"/>
      <c r="AM71" s="32"/>
      <c r="AN71" s="32"/>
      <c r="AO71" s="32"/>
      <c r="AP71" s="32">
        <f t="shared" ref="AP71:AQ71" si="100">SUMIFS($C71:$V71,$C$7:$V$7,AP$7)</f>
        <v>10811</v>
      </c>
      <c r="AQ71" s="32">
        <f t="shared" si="100"/>
        <v>6088</v>
      </c>
      <c r="AR71" s="32">
        <f t="shared" ref="AR71:AR72" si="101">SUMIFS($C71:$Z71,$C$7:$Z$7,AR$7)</f>
        <v>1122</v>
      </c>
      <c r="AS71" s="32">
        <f>SUMIFS($C71:$AD71,$C$7:$AD$7,AS$7)</f>
        <v>514</v>
      </c>
      <c r="AT71" s="32">
        <f t="shared" ref="AT71:AT72" si="102">SUMIFS($C71:$AH71,$C$7:$AH$7,AT$7)</f>
        <v>230</v>
      </c>
      <c r="AU71" s="32"/>
      <c r="AV71" s="32">
        <f t="shared" ref="AV71:AV72" si="103">SUMIFS($C71:$AJ71,$C$5:$AJ$5,"&lt;="&amp;AV$5,$C$5:$AJ$5,"&gt;"&amp;EOMONTH(AV$5,-12))</f>
        <v>274</v>
      </c>
      <c r="AW71" s="32">
        <f t="shared" ref="AW71:AW72" si="104">SUMIFS($C71:$AK71,$C$5:$AK$5,"&lt;="&amp;AW$5,$C$5:$AK$5,"&gt;"&amp;EOMONTH(AW$5,-12))</f>
        <v>121</v>
      </c>
      <c r="AX71" s="32"/>
      <c r="AY71" s="32"/>
    </row>
    <row r="72" spans="1:51" ht="13" outlineLevel="1" x14ac:dyDescent="0.15">
      <c r="A72" s="13" t="s">
        <v>83</v>
      </c>
      <c r="B72" s="6"/>
      <c r="C72" s="25">
        <f t="shared" ref="C72:AK72" si="105">SUM(C57:C71)</f>
        <v>-20129</v>
      </c>
      <c r="D72" s="25">
        <f t="shared" si="105"/>
        <v>859</v>
      </c>
      <c r="E72" s="25">
        <f t="shared" si="105"/>
        <v>-15776</v>
      </c>
      <c r="F72" s="25">
        <f t="shared" si="105"/>
        <v>-6069</v>
      </c>
      <c r="G72" s="25">
        <f t="shared" si="105"/>
        <v>-9083</v>
      </c>
      <c r="H72" s="25">
        <f t="shared" si="105"/>
        <v>12554</v>
      </c>
      <c r="I72" s="25">
        <f t="shared" si="105"/>
        <v>11623</v>
      </c>
      <c r="J72" s="25">
        <f t="shared" si="105"/>
        <v>29793</v>
      </c>
      <c r="K72" s="25">
        <f t="shared" si="105"/>
        <v>27025</v>
      </c>
      <c r="L72" s="25">
        <f t="shared" si="105"/>
        <v>36496</v>
      </c>
      <c r="M72" s="25">
        <f t="shared" si="105"/>
        <v>34304</v>
      </c>
      <c r="N72" s="25">
        <f t="shared" si="105"/>
        <v>41184</v>
      </c>
      <c r="O72" s="25">
        <f t="shared" si="105"/>
        <v>35894</v>
      </c>
      <c r="P72" s="25">
        <f t="shared" si="105"/>
        <v>68322</v>
      </c>
      <c r="Q72" s="25">
        <f t="shared" si="105"/>
        <v>70997</v>
      </c>
      <c r="R72" s="25">
        <f t="shared" si="105"/>
        <v>81310</v>
      </c>
      <c r="S72" s="25">
        <f t="shared" si="105"/>
        <v>61697</v>
      </c>
      <c r="T72" s="25">
        <f t="shared" si="105"/>
        <v>105304</v>
      </c>
      <c r="U72" s="25">
        <f t="shared" si="105"/>
        <v>131323</v>
      </c>
      <c r="V72" s="25">
        <f t="shared" si="105"/>
        <v>118529</v>
      </c>
      <c r="W72" s="25">
        <f t="shared" si="105"/>
        <v>9331</v>
      </c>
      <c r="X72" s="25">
        <f t="shared" si="105"/>
        <v>97931</v>
      </c>
      <c r="Y72" s="25">
        <f t="shared" si="105"/>
        <v>181320</v>
      </c>
      <c r="Z72" s="25">
        <f t="shared" si="105"/>
        <v>185489</v>
      </c>
      <c r="AA72" s="25">
        <f t="shared" si="105"/>
        <v>236247</v>
      </c>
      <c r="AB72" s="25">
        <f t="shared" si="105"/>
        <v>359822</v>
      </c>
      <c r="AC72" s="25">
        <f t="shared" si="105"/>
        <v>233406</v>
      </c>
      <c r="AD72" s="25">
        <f t="shared" si="105"/>
        <v>184180</v>
      </c>
      <c r="AE72" s="25">
        <f t="shared" si="105"/>
        <v>195361</v>
      </c>
      <c r="AF72" s="25">
        <f t="shared" si="105"/>
        <v>187342</v>
      </c>
      <c r="AG72" s="25">
        <f t="shared" si="105"/>
        <v>327360</v>
      </c>
      <c r="AH72" s="25">
        <f t="shared" si="105"/>
        <v>280901</v>
      </c>
      <c r="AI72" s="25">
        <f t="shared" si="105"/>
        <v>368367</v>
      </c>
      <c r="AJ72" s="25">
        <f t="shared" si="105"/>
        <v>384402</v>
      </c>
      <c r="AK72" s="25">
        <f t="shared" si="105"/>
        <v>477488</v>
      </c>
      <c r="AL72" s="25"/>
      <c r="AM72" s="25">
        <f t="shared" ref="AM72:AQ72" si="106">SUMIFS($C72:$V72,$C$7:$V$7,AM$7)</f>
        <v>-41115</v>
      </c>
      <c r="AN72" s="25">
        <f t="shared" si="106"/>
        <v>44887</v>
      </c>
      <c r="AO72" s="25">
        <f t="shared" si="106"/>
        <v>139009</v>
      </c>
      <c r="AP72" s="25">
        <f t="shared" si="106"/>
        <v>256523</v>
      </c>
      <c r="AQ72" s="25">
        <f t="shared" si="106"/>
        <v>416853</v>
      </c>
      <c r="AR72" s="25">
        <f t="shared" si="101"/>
        <v>474071</v>
      </c>
      <c r="AS72" s="25">
        <f>SUM(AS57:AS71)</f>
        <v>1013655</v>
      </c>
      <c r="AT72" s="25">
        <f t="shared" si="102"/>
        <v>990964</v>
      </c>
      <c r="AU72" s="25"/>
      <c r="AV72" s="25">
        <f t="shared" si="103"/>
        <v>894243</v>
      </c>
      <c r="AW72" s="25">
        <f t="shared" si="104"/>
        <v>1511158</v>
      </c>
      <c r="AX72" s="25"/>
      <c r="AY72" s="25"/>
    </row>
    <row r="73" spans="1:51" ht="13" x14ac:dyDescent="0.15">
      <c r="A73" s="73" t="s">
        <v>101</v>
      </c>
      <c r="B73" s="6"/>
      <c r="AD73" s="23"/>
      <c r="AE73" s="23"/>
      <c r="AF73" s="23"/>
      <c r="AG73" s="23"/>
      <c r="AH73" s="74"/>
      <c r="AI73" s="74"/>
      <c r="AJ73" s="74"/>
      <c r="AK73" s="74"/>
      <c r="AL73" s="29"/>
      <c r="AM73" s="29"/>
      <c r="AN73" s="29"/>
      <c r="AO73" s="29"/>
      <c r="AP73" s="29"/>
      <c r="AQ73" s="29"/>
      <c r="AR73" s="29"/>
      <c r="AS73" s="29"/>
      <c r="AT73" s="74"/>
      <c r="AU73" s="29"/>
      <c r="AV73" s="29"/>
    </row>
    <row r="74" spans="1:51" ht="13" x14ac:dyDescent="0.15">
      <c r="A74" s="3" t="s">
        <v>102</v>
      </c>
      <c r="B74" s="6"/>
      <c r="W74" s="75"/>
      <c r="X74" s="75"/>
      <c r="Y74" s="75"/>
      <c r="Z74" s="75"/>
      <c r="AA74" s="75"/>
      <c r="AB74" s="75"/>
      <c r="AC74" s="75"/>
      <c r="AD74" s="75"/>
      <c r="AE74" s="61">
        <f t="shared" ref="AE74:AK74" si="107">AE60</f>
        <v>275423</v>
      </c>
      <c r="AF74" s="61">
        <f t="shared" si="107"/>
        <v>256638</v>
      </c>
      <c r="AG74" s="61">
        <f t="shared" si="107"/>
        <v>262733</v>
      </c>
      <c r="AH74" s="61">
        <f t="shared" si="107"/>
        <v>274495</v>
      </c>
      <c r="AI74" s="61">
        <f t="shared" si="107"/>
        <v>279591</v>
      </c>
      <c r="AJ74" s="61">
        <f t="shared" si="107"/>
        <v>319248</v>
      </c>
      <c r="AK74" s="61">
        <f t="shared" si="107"/>
        <v>345690</v>
      </c>
      <c r="AL74" s="29"/>
      <c r="AM74" s="29"/>
      <c r="AN74" s="29"/>
      <c r="AO74" s="29"/>
      <c r="AP74" s="29"/>
      <c r="AQ74" s="29"/>
      <c r="AR74" s="29"/>
      <c r="AS74" s="29"/>
      <c r="AT74" s="61">
        <f>AT60</f>
        <v>1069289</v>
      </c>
      <c r="AU74" s="29"/>
      <c r="AV74" s="29"/>
      <c r="AW74" s="61">
        <f>SUMIFS($C74:$AK74,$C$5:$AK$5,"&lt;="&amp;AW$5,$C$5:$AK$5,"&gt;"&amp;EOMONTH(AW$5,-12))</f>
        <v>1219024</v>
      </c>
      <c r="AX74" s="61"/>
      <c r="AY74" s="61"/>
    </row>
    <row r="75" spans="1:51" ht="13" x14ac:dyDescent="0.15">
      <c r="A75" s="3" t="s">
        <v>103</v>
      </c>
      <c r="B75" s="6"/>
      <c r="W75" s="75"/>
      <c r="X75" s="75"/>
      <c r="Y75" s="75"/>
      <c r="Z75" s="75"/>
      <c r="AA75" s="75"/>
      <c r="AB75" s="75"/>
      <c r="AC75" s="75"/>
      <c r="AD75" s="75"/>
      <c r="AE75" s="61">
        <v>-66337</v>
      </c>
      <c r="AF75" s="61"/>
      <c r="AG75" s="61"/>
      <c r="AH75" s="61"/>
      <c r="AI75" s="61"/>
      <c r="AJ75" s="61"/>
      <c r="AK75" s="61"/>
      <c r="AL75" s="29"/>
      <c r="AM75" s="29"/>
      <c r="AN75" s="29"/>
      <c r="AO75" s="29"/>
      <c r="AP75" s="29"/>
      <c r="AQ75" s="29"/>
      <c r="AR75" s="29"/>
      <c r="AS75" s="29"/>
      <c r="AT75" s="61">
        <f>-AT119</f>
        <v>-66337</v>
      </c>
      <c r="AU75" s="29"/>
      <c r="AV75" s="29"/>
      <c r="AW75" s="61"/>
      <c r="AX75" s="61"/>
      <c r="AY75" s="61"/>
    </row>
    <row r="76" spans="1:51" ht="13" x14ac:dyDescent="0.15">
      <c r="A76" s="3" t="s">
        <v>104</v>
      </c>
      <c r="B76" s="6"/>
      <c r="W76" s="75"/>
      <c r="X76" s="75"/>
      <c r="Y76" s="75"/>
      <c r="Z76" s="75"/>
      <c r="AA76" s="75"/>
      <c r="AB76" s="75"/>
      <c r="AC76" s="75"/>
      <c r="AD76" s="75"/>
      <c r="AE76" s="61">
        <f t="shared" ref="AE76:AK76" si="108">AE61</f>
        <v>70056</v>
      </c>
      <c r="AF76" s="61">
        <f t="shared" si="108"/>
        <v>90839</v>
      </c>
      <c r="AG76" s="61">
        <f t="shared" si="108"/>
        <v>88721</v>
      </c>
      <c r="AH76" s="61">
        <f t="shared" si="108"/>
        <v>90907</v>
      </c>
      <c r="AI76" s="61">
        <f t="shared" si="108"/>
        <v>93173</v>
      </c>
      <c r="AJ76" s="61">
        <f t="shared" si="108"/>
        <v>94545</v>
      </c>
      <c r="AK76" s="61">
        <f t="shared" si="108"/>
        <v>115518</v>
      </c>
      <c r="AL76" s="29"/>
      <c r="AM76" s="29"/>
      <c r="AN76" s="29"/>
      <c r="AO76" s="29"/>
      <c r="AP76" s="29"/>
      <c r="AQ76" s="29"/>
      <c r="AR76" s="29"/>
      <c r="AS76" s="29"/>
      <c r="AT76" s="61">
        <f>AT61</f>
        <v>340523</v>
      </c>
      <c r="AU76" s="29"/>
      <c r="AV76" s="29"/>
      <c r="AW76" s="61">
        <f t="shared" ref="AW76:AW80" si="109">SUMIFS($C76:$AK76,$C$5:$AK$5,"&lt;="&amp;AW$5,$C$5:$AK$5,"&gt;"&amp;EOMONTH(AW$5,-12))</f>
        <v>394143</v>
      </c>
      <c r="AX76" s="61"/>
      <c r="AY76" s="61"/>
    </row>
    <row r="77" spans="1:51" ht="13" x14ac:dyDescent="0.15">
      <c r="A77" s="3" t="s">
        <v>105</v>
      </c>
      <c r="B77" s="6"/>
      <c r="W77" s="75"/>
      <c r="X77" s="75"/>
      <c r="Y77" s="75"/>
      <c r="Z77" s="75"/>
      <c r="AA77" s="75"/>
      <c r="AB77" s="75"/>
      <c r="AC77" s="75"/>
      <c r="AD77" s="75"/>
      <c r="AE77" s="61">
        <f>-('GAAP IS'!AE22+'GAAP IS'!AE32)</f>
        <v>-42133</v>
      </c>
      <c r="AF77" s="61">
        <f>-('GAAP IS'!AF22+'GAAP IS'!AF32)</f>
        <v>-57288</v>
      </c>
      <c r="AG77" s="61">
        <f>-('GAAP IS'!AG22+'GAAP IS'!AG32)</f>
        <v>-55867</v>
      </c>
      <c r="AH77" s="61">
        <f>-('GAAP IS'!AH22+'GAAP IS'!AH32)</f>
        <v>-53664</v>
      </c>
      <c r="AI77" s="61">
        <f>-('GAAP IS'!AI22+'GAAP IS'!AI32)</f>
        <v>-55595</v>
      </c>
      <c r="AJ77" s="61">
        <f>-('GAAP IS'!AJ22+'GAAP IS'!AJ32)</f>
        <v>-55257</v>
      </c>
      <c r="AK77" s="61">
        <f>-('GAAP IS'!AK22+'GAAP IS'!AK32)</f>
        <v>-74845</v>
      </c>
      <c r="AL77" s="29"/>
      <c r="AM77" s="29"/>
      <c r="AN77" s="29"/>
      <c r="AO77" s="29"/>
      <c r="AP77" s="29"/>
      <c r="AQ77" s="29"/>
      <c r="AR77" s="29"/>
      <c r="AS77" s="29"/>
      <c r="AT77" s="61">
        <f>-('GAAP IS'!AT22+'GAAP IS'!AT32)</f>
        <v>-208952</v>
      </c>
      <c r="AU77" s="29"/>
      <c r="AV77" s="29"/>
      <c r="AW77" s="61">
        <f t="shared" si="109"/>
        <v>-239361</v>
      </c>
      <c r="AX77" s="61"/>
      <c r="AY77" s="61"/>
    </row>
    <row r="78" spans="1:51" ht="13" x14ac:dyDescent="0.15">
      <c r="A78" s="3" t="s">
        <v>106</v>
      </c>
      <c r="B78" s="6"/>
      <c r="W78" s="75"/>
      <c r="X78" s="75"/>
      <c r="Y78" s="75"/>
      <c r="Z78" s="75"/>
      <c r="AA78" s="75"/>
      <c r="AB78" s="75"/>
      <c r="AC78" s="75"/>
      <c r="AD78" s="75"/>
      <c r="AE78" s="61">
        <f t="shared" ref="AE78:AK78" si="110">AE71</f>
        <v>72</v>
      </c>
      <c r="AF78" s="61">
        <f t="shared" si="110"/>
        <v>62</v>
      </c>
      <c r="AG78" s="61">
        <f t="shared" si="110"/>
        <v>53</v>
      </c>
      <c r="AH78" s="61">
        <f t="shared" si="110"/>
        <v>43</v>
      </c>
      <c r="AI78" s="61">
        <f t="shared" si="110"/>
        <v>33</v>
      </c>
      <c r="AJ78" s="61">
        <f t="shared" si="110"/>
        <v>24</v>
      </c>
      <c r="AK78" s="61">
        <f t="shared" si="110"/>
        <v>21</v>
      </c>
      <c r="AL78" s="29"/>
      <c r="AM78" s="29"/>
      <c r="AN78" s="29"/>
      <c r="AO78" s="29"/>
      <c r="AP78" s="29"/>
      <c r="AQ78" s="29"/>
      <c r="AR78" s="29"/>
      <c r="AS78" s="29"/>
      <c r="AT78" s="61">
        <f>AT71</f>
        <v>230</v>
      </c>
      <c r="AU78" s="29"/>
      <c r="AV78" s="29"/>
      <c r="AW78" s="61">
        <f t="shared" si="109"/>
        <v>121</v>
      </c>
      <c r="AX78" s="61"/>
      <c r="AY78" s="61"/>
    </row>
    <row r="79" spans="1:51" ht="13" x14ac:dyDescent="0.15">
      <c r="A79" s="3" t="s">
        <v>107</v>
      </c>
      <c r="B79" s="6"/>
      <c r="W79" s="75"/>
      <c r="X79" s="75"/>
      <c r="Y79" s="75"/>
      <c r="Z79" s="75"/>
      <c r="AA79" s="75"/>
      <c r="AB79" s="75"/>
      <c r="AC79" s="75"/>
      <c r="AD79" s="75"/>
      <c r="AE79" s="61">
        <f t="shared" ref="AE79:AK79" si="111">AE68</f>
        <v>534</v>
      </c>
      <c r="AF79" s="61">
        <f t="shared" si="111"/>
        <v>548</v>
      </c>
      <c r="AG79" s="61">
        <f t="shared" si="111"/>
        <v>-447</v>
      </c>
      <c r="AH79" s="61">
        <f t="shared" si="111"/>
        <v>984</v>
      </c>
      <c r="AI79" s="61">
        <f t="shared" si="111"/>
        <v>191</v>
      </c>
      <c r="AJ79" s="61">
        <f t="shared" si="111"/>
        <v>343</v>
      </c>
      <c r="AK79" s="61">
        <f t="shared" si="111"/>
        <v>1355</v>
      </c>
      <c r="AL79" s="29"/>
      <c r="AM79" s="29"/>
      <c r="AN79" s="29"/>
      <c r="AO79" s="29"/>
      <c r="AP79" s="29"/>
      <c r="AQ79" s="29"/>
      <c r="AR79" s="29"/>
      <c r="AS79" s="29"/>
      <c r="AT79" s="61">
        <f>AT68</f>
        <v>1619</v>
      </c>
      <c r="AU79" s="29"/>
      <c r="AV79" s="29"/>
      <c r="AW79" s="61">
        <f t="shared" si="109"/>
        <v>2873</v>
      </c>
      <c r="AX79" s="61"/>
      <c r="AY79" s="61"/>
    </row>
    <row r="80" spans="1:51" ht="13" x14ac:dyDescent="0.15">
      <c r="A80" s="13" t="s">
        <v>108</v>
      </c>
      <c r="B80" s="13"/>
      <c r="C80" s="1"/>
      <c r="D80" s="1"/>
      <c r="E80" s="1"/>
      <c r="F80" s="1"/>
      <c r="G80" s="1"/>
      <c r="H80" s="1"/>
      <c r="I80" s="1"/>
      <c r="J80" s="1"/>
      <c r="K80" s="1"/>
      <c r="L80" s="1"/>
      <c r="M80" s="1"/>
      <c r="N80" s="1"/>
      <c r="O80" s="1"/>
      <c r="P80" s="1"/>
      <c r="Q80" s="1"/>
      <c r="R80" s="1"/>
      <c r="S80" s="1"/>
      <c r="T80" s="1"/>
      <c r="U80" s="1"/>
      <c r="V80" s="1"/>
      <c r="W80" s="76"/>
      <c r="X80" s="76"/>
      <c r="Y80" s="76"/>
      <c r="Z80" s="76"/>
      <c r="AA80" s="76"/>
      <c r="AB80" s="76"/>
      <c r="AC80" s="76"/>
      <c r="AD80" s="76"/>
      <c r="AE80" s="25">
        <f t="shared" ref="AE80:AK80" si="112">AE72-SUM(AE74:AE79)</f>
        <v>-42254</v>
      </c>
      <c r="AF80" s="25">
        <f t="shared" si="112"/>
        <v>-103457</v>
      </c>
      <c r="AG80" s="25">
        <f t="shared" si="112"/>
        <v>32167</v>
      </c>
      <c r="AH80" s="25">
        <f t="shared" si="112"/>
        <v>-31864</v>
      </c>
      <c r="AI80" s="25">
        <f t="shared" si="112"/>
        <v>50974</v>
      </c>
      <c r="AJ80" s="25">
        <f t="shared" si="112"/>
        <v>25499</v>
      </c>
      <c r="AK80" s="25">
        <f t="shared" si="112"/>
        <v>89749</v>
      </c>
      <c r="AL80" s="77"/>
      <c r="AM80" s="77"/>
      <c r="AN80" s="77"/>
      <c r="AO80" s="77"/>
      <c r="AP80" s="77"/>
      <c r="AQ80" s="77"/>
      <c r="AR80" s="77"/>
      <c r="AS80" s="77"/>
      <c r="AT80" s="25">
        <f>AT72-SUM(AT74:AT79)</f>
        <v>-145408</v>
      </c>
      <c r="AU80" s="77"/>
      <c r="AV80" s="77"/>
      <c r="AW80" s="25">
        <f t="shared" si="109"/>
        <v>134358</v>
      </c>
      <c r="AX80" s="25"/>
      <c r="AY80" s="25"/>
    </row>
    <row r="81" spans="1:51" ht="13" outlineLevel="1" x14ac:dyDescent="0.15">
      <c r="A81" s="78"/>
      <c r="B81" s="78"/>
      <c r="C81" s="79"/>
      <c r="D81" s="79"/>
      <c r="E81" s="79"/>
      <c r="F81" s="79"/>
      <c r="G81" s="79"/>
      <c r="H81" s="79"/>
      <c r="I81" s="79"/>
      <c r="J81" s="79"/>
      <c r="K81" s="79"/>
      <c r="L81" s="79"/>
      <c r="M81" s="79"/>
      <c r="N81" s="79"/>
      <c r="O81" s="79"/>
      <c r="P81" s="79"/>
      <c r="Q81" s="79"/>
      <c r="R81" s="79"/>
      <c r="S81" s="79"/>
      <c r="T81" s="79"/>
      <c r="U81" s="79"/>
      <c r="V81" s="79"/>
      <c r="W81" s="80"/>
      <c r="X81" s="80"/>
      <c r="Y81" s="80"/>
      <c r="Z81" s="80"/>
      <c r="AA81" s="80"/>
      <c r="AB81" s="80"/>
      <c r="AC81" s="80"/>
      <c r="AD81" s="80"/>
      <c r="AE81" s="80"/>
      <c r="AF81" s="80"/>
      <c r="AG81" s="80"/>
      <c r="AH81" s="80"/>
      <c r="AI81" s="80"/>
      <c r="AJ81" s="80"/>
      <c r="AK81" s="80"/>
      <c r="AL81" s="32"/>
      <c r="AM81" s="32"/>
      <c r="AN81" s="32"/>
      <c r="AO81" s="32"/>
      <c r="AP81" s="32"/>
      <c r="AQ81" s="32"/>
      <c r="AR81" s="32"/>
      <c r="AS81" s="32"/>
      <c r="AT81" s="32"/>
      <c r="AU81" s="32"/>
      <c r="AV81" s="32"/>
      <c r="AW81" s="27"/>
      <c r="AX81" s="27"/>
      <c r="AY81" s="27"/>
    </row>
    <row r="82" spans="1:51" ht="13" outlineLevel="1" x14ac:dyDescent="0.15">
      <c r="A82" s="13" t="s">
        <v>109</v>
      </c>
      <c r="B82" s="6"/>
      <c r="C82" s="6"/>
      <c r="D82" s="6"/>
      <c r="E82" s="6"/>
      <c r="F82" s="6"/>
      <c r="G82" s="6"/>
      <c r="H82" s="6"/>
      <c r="I82" s="6"/>
      <c r="J82" s="6"/>
      <c r="K82" s="6"/>
      <c r="L82" s="6"/>
      <c r="M82" s="6"/>
      <c r="N82" s="6"/>
      <c r="O82" s="6"/>
      <c r="P82" s="6"/>
      <c r="Q82" s="6"/>
      <c r="R82" s="6"/>
      <c r="S82" s="6"/>
      <c r="T82" s="6"/>
      <c r="U82" s="6"/>
      <c r="V82" s="6"/>
      <c r="W82" s="81"/>
      <c r="X82" s="81"/>
      <c r="Y82" s="81"/>
      <c r="Z82" s="81"/>
      <c r="AA82" s="81"/>
      <c r="AB82" s="81"/>
      <c r="AC82" s="81"/>
      <c r="AD82" s="81"/>
      <c r="AE82" s="81"/>
      <c r="AF82" s="81"/>
      <c r="AG82" s="81"/>
      <c r="AH82" s="81"/>
      <c r="AI82" s="81"/>
      <c r="AJ82" s="81"/>
      <c r="AK82" s="81"/>
      <c r="AL82" s="32"/>
      <c r="AM82" s="32"/>
      <c r="AN82" s="32"/>
      <c r="AO82" s="32"/>
      <c r="AP82" s="32"/>
      <c r="AQ82" s="32"/>
      <c r="AR82" s="32"/>
      <c r="AS82" s="32"/>
      <c r="AT82" s="32"/>
      <c r="AU82" s="32"/>
      <c r="AV82" s="32"/>
      <c r="AW82" s="32"/>
      <c r="AX82" s="32"/>
      <c r="AY82" s="32"/>
    </row>
    <row r="83" spans="1:51" ht="13" outlineLevel="1" x14ac:dyDescent="0.15">
      <c r="A83" s="6" t="s">
        <v>91</v>
      </c>
      <c r="B83" s="6"/>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f>'GAAP IS'!AB43</f>
        <v>-343</v>
      </c>
      <c r="AC83" s="19">
        <f>'GAAP IS'!AC43</f>
        <v>-2960</v>
      </c>
      <c r="AD83" s="19">
        <v>-4155</v>
      </c>
      <c r="AE83" s="19">
        <f>'GAAP IS'!AE43</f>
        <v>-3164</v>
      </c>
      <c r="AF83" s="19">
        <f>'GAAP IS'!AF43</f>
        <v>-1263</v>
      </c>
      <c r="AG83" s="19">
        <f>'GAAP IS'!AG43</f>
        <v>-4033</v>
      </c>
      <c r="AH83" s="19">
        <f>'GAAP IS'!AH43</f>
        <v>-3798</v>
      </c>
      <c r="AI83" s="19">
        <f>'GAAP IS'!AI43</f>
        <v>-2488</v>
      </c>
      <c r="AJ83" s="19">
        <f>'GAAP IS'!AJ43</f>
        <v>-3336</v>
      </c>
      <c r="AK83" s="19">
        <f>'GAAP IS'!AK43</f>
        <v>-4806</v>
      </c>
      <c r="AL83" s="19"/>
      <c r="AM83" s="19"/>
      <c r="AN83" s="19"/>
      <c r="AO83" s="19"/>
      <c r="AP83" s="19"/>
      <c r="AQ83" s="19"/>
      <c r="AR83" s="19"/>
      <c r="AS83" s="19">
        <f t="shared" ref="AS83:AT83" si="113">SUMIFS($C83:$AH83,$C$7:$AH$7,AS$7)</f>
        <v>-7458</v>
      </c>
      <c r="AT83" s="19">
        <f t="shared" si="113"/>
        <v>-12258</v>
      </c>
      <c r="AU83" s="6"/>
      <c r="AV83" s="32">
        <f t="shared" ref="AV83:AV85" si="114">SUMIFS($C83:$AJ83,$C$5:$AJ$5,"&lt;="&amp;AV$5,$C$5:$AJ$5,"&gt;"&amp;EOMONTH(AV$5,-12))</f>
        <v>-12615</v>
      </c>
      <c r="AW83" s="32">
        <f t="shared" ref="AW83:AW85" si="115">SUMIFS($C83:$AK83,$C$5:$AK$5,"&lt;="&amp;AW$5,$C$5:$AK$5,"&gt;"&amp;EOMONTH(AW$5,-12))</f>
        <v>-14428</v>
      </c>
      <c r="AX83" s="32"/>
      <c r="AY83" s="32"/>
    </row>
    <row r="84" spans="1:51" ht="13" outlineLevel="1" x14ac:dyDescent="0.15">
      <c r="A84" s="6" t="s">
        <v>92</v>
      </c>
      <c r="B84" s="6"/>
      <c r="C84" s="32">
        <f>'GAAP IS'!C44</f>
        <v>-47978</v>
      </c>
      <c r="D84" s="32">
        <f>'GAAP IS'!D44</f>
        <v>-29620</v>
      </c>
      <c r="E84" s="32">
        <f>'GAAP IS'!E44</f>
        <v>-53930</v>
      </c>
      <c r="F84" s="32">
        <f>'GAAP IS'!F44</f>
        <v>-48289</v>
      </c>
      <c r="G84" s="32">
        <f>'GAAP IS'!G44</f>
        <v>-96755</v>
      </c>
      <c r="H84" s="32">
        <f>'GAAP IS'!H44</f>
        <v>-27345</v>
      </c>
      <c r="I84" s="32">
        <f>'GAAP IS'!I44</f>
        <v>-32323</v>
      </c>
      <c r="J84" s="32">
        <f>'GAAP IS'!J44</f>
        <v>-15167</v>
      </c>
      <c r="K84" s="32">
        <f>'GAAP IS'!K44</f>
        <v>-15090</v>
      </c>
      <c r="L84" s="32">
        <f>'GAAP IS'!L44</f>
        <v>-15962</v>
      </c>
      <c r="M84" s="32">
        <f>'GAAP IS'!M44</f>
        <v>-16098</v>
      </c>
      <c r="N84" s="32">
        <f>'GAAP IS'!N44</f>
        <v>-15663</v>
      </c>
      <c r="O84" s="32">
        <f>'GAAP IS'!O44</f>
        <v>-23986</v>
      </c>
      <c r="P84" s="32">
        <f>'GAAP IS'!P44</f>
        <v>-5906</v>
      </c>
      <c r="Q84" s="32">
        <f>'GAAP IS'!Q44</f>
        <v>19643</v>
      </c>
      <c r="R84" s="32">
        <f>'GAAP IS'!R44</f>
        <v>-28204</v>
      </c>
      <c r="S84" s="32">
        <f>'GAAP IS'!S44</f>
        <v>-38151</v>
      </c>
      <c r="T84" s="32">
        <f>'GAAP IS'!T44</f>
        <v>-6740</v>
      </c>
      <c r="U84" s="32">
        <f>'GAAP IS'!U44</f>
        <v>29397</v>
      </c>
      <c r="V84" s="32">
        <f>'GAAP IS'!V44</f>
        <v>390940</v>
      </c>
      <c r="W84" s="32">
        <f>'GAAP IS'!W44</f>
        <v>-105891</v>
      </c>
      <c r="X84" s="32">
        <f>'GAAP IS'!X44</f>
        <v>-11478</v>
      </c>
      <c r="Y84" s="32">
        <f>'GAAP IS'!Y44</f>
        <v>36515</v>
      </c>
      <c r="Z84" s="32">
        <f>'GAAP IS'!Z44</f>
        <v>293959</v>
      </c>
      <c r="AA84" s="32">
        <f>'GAAP IS'!AA44</f>
        <v>39006</v>
      </c>
      <c r="AB84" s="32">
        <f>'GAAP IS'!AB44</f>
        <v>204023</v>
      </c>
      <c r="AC84" s="32">
        <f>'GAAP IS'!AC44</f>
        <v>84</v>
      </c>
      <c r="AD84" s="32">
        <v>-76829</v>
      </c>
      <c r="AE84" s="32">
        <f>'GAAP IS'!AE44</f>
        <v>-204199</v>
      </c>
      <c r="AF84" s="32">
        <f>'GAAP IS'!AF44</f>
        <v>-208014</v>
      </c>
      <c r="AG84" s="32">
        <f>'GAAP IS'!AG44</f>
        <v>-14711</v>
      </c>
      <c r="AH84" s="32">
        <f>'GAAP IS'!AH44</f>
        <v>-113823</v>
      </c>
      <c r="AI84" s="32">
        <f>'GAAP IS'!AI44</f>
        <v>-16838</v>
      </c>
      <c r="AJ84" s="32">
        <f>'GAAP IS'!AJ44</f>
        <v>-122506</v>
      </c>
      <c r="AK84" s="32">
        <f>'GAAP IS'!AK44</f>
        <v>-28954</v>
      </c>
      <c r="AL84" s="19"/>
      <c r="AM84" s="19">
        <f t="shared" ref="AM84:AT84" si="116">SUMIFS($C84:$AH84,$C$7:$AH$7,AM$7)</f>
        <v>-179817</v>
      </c>
      <c r="AN84" s="19">
        <f t="shared" si="116"/>
        <v>-171590</v>
      </c>
      <c r="AO84" s="19">
        <f t="shared" si="116"/>
        <v>-62813</v>
      </c>
      <c r="AP84" s="19">
        <f t="shared" si="116"/>
        <v>-38453</v>
      </c>
      <c r="AQ84" s="19">
        <f t="shared" si="116"/>
        <v>375446</v>
      </c>
      <c r="AR84" s="19">
        <f t="shared" si="116"/>
        <v>213105</v>
      </c>
      <c r="AS84" s="19">
        <f t="shared" si="116"/>
        <v>166284</v>
      </c>
      <c r="AT84" s="19">
        <f t="shared" si="116"/>
        <v>-540747</v>
      </c>
      <c r="AU84" s="6"/>
      <c r="AV84" s="32">
        <f t="shared" si="114"/>
        <v>-503753</v>
      </c>
      <c r="AW84" s="32">
        <f t="shared" si="115"/>
        <v>-282121</v>
      </c>
      <c r="AX84" s="32"/>
      <c r="AY84" s="32"/>
    </row>
    <row r="85" spans="1:51" ht="13" outlineLevel="1" x14ac:dyDescent="0.15">
      <c r="A85" s="3" t="s">
        <v>93</v>
      </c>
      <c r="B85" s="6"/>
      <c r="C85" s="19">
        <f>'GAAP IS'!C42</f>
        <v>-47978</v>
      </c>
      <c r="D85" s="19">
        <f>'GAAP IS'!D42</f>
        <v>-29620</v>
      </c>
      <c r="E85" s="19">
        <f>'GAAP IS'!E42</f>
        <v>-53930</v>
      </c>
      <c r="F85" s="19">
        <f>'GAAP IS'!F42</f>
        <v>-48289</v>
      </c>
      <c r="G85" s="19">
        <f>'GAAP IS'!G42</f>
        <v>-96755</v>
      </c>
      <c r="H85" s="19">
        <f>'GAAP IS'!H42</f>
        <v>-27345</v>
      </c>
      <c r="I85" s="19">
        <f>'GAAP IS'!I42</f>
        <v>-32323</v>
      </c>
      <c r="J85" s="19">
        <f>'GAAP IS'!J42</f>
        <v>-15167</v>
      </c>
      <c r="K85" s="19">
        <f>'GAAP IS'!K42</f>
        <v>-15090</v>
      </c>
      <c r="L85" s="19">
        <f>'GAAP IS'!L42</f>
        <v>-15962</v>
      </c>
      <c r="M85" s="19">
        <f>'GAAP IS'!M42</f>
        <v>-16098</v>
      </c>
      <c r="N85" s="19">
        <f>'GAAP IS'!N42</f>
        <v>-15663</v>
      </c>
      <c r="O85" s="19">
        <f>'GAAP IS'!O42</f>
        <v>-23986</v>
      </c>
      <c r="P85" s="19">
        <f>'GAAP IS'!P42</f>
        <v>-5906</v>
      </c>
      <c r="Q85" s="19">
        <f>'GAAP IS'!Q42</f>
        <v>19643</v>
      </c>
      <c r="R85" s="19">
        <f>'GAAP IS'!R42</f>
        <v>-28204</v>
      </c>
      <c r="S85" s="19">
        <f>'GAAP IS'!S42</f>
        <v>-38151</v>
      </c>
      <c r="T85" s="19">
        <f>'GAAP IS'!T42</f>
        <v>-6740</v>
      </c>
      <c r="U85" s="19">
        <f>'GAAP IS'!U42</f>
        <v>29397</v>
      </c>
      <c r="V85" s="19">
        <f>'GAAP IS'!V42</f>
        <v>390940</v>
      </c>
      <c r="W85" s="19">
        <f>'GAAP IS'!W42</f>
        <v>-105891</v>
      </c>
      <c r="X85" s="19">
        <f>'GAAP IS'!X42</f>
        <v>-11478</v>
      </c>
      <c r="Y85" s="19">
        <f>'GAAP IS'!Y42</f>
        <v>36515</v>
      </c>
      <c r="Z85" s="19">
        <f>'GAAP IS'!Z42</f>
        <v>293959</v>
      </c>
      <c r="AA85" s="19">
        <f>'GAAP IS'!AA42</f>
        <v>39006</v>
      </c>
      <c r="AB85" s="19">
        <f>'GAAP IS'!AB42</f>
        <v>203680</v>
      </c>
      <c r="AC85" s="19">
        <f>'GAAP IS'!AC42</f>
        <v>-2876</v>
      </c>
      <c r="AD85" s="19">
        <v>-80984</v>
      </c>
      <c r="AE85" s="19">
        <v>-207363</v>
      </c>
      <c r="AF85" s="19">
        <f>'GAAP IS'!AF42</f>
        <v>-209277</v>
      </c>
      <c r="AG85" s="19">
        <f>'GAAP IS'!AG42</f>
        <v>-18744</v>
      </c>
      <c r="AH85" s="19">
        <f>'GAAP IS'!AH42</f>
        <v>-117621</v>
      </c>
      <c r="AI85" s="19">
        <f>'GAAP IS'!AI42</f>
        <v>-19326</v>
      </c>
      <c r="AJ85" s="19">
        <f>'GAAP IS'!AJ42</f>
        <v>-125842</v>
      </c>
      <c r="AK85" s="19">
        <f>'GAAP IS'!AK42</f>
        <v>-33760</v>
      </c>
      <c r="AL85" s="19"/>
      <c r="AM85" s="19">
        <f t="shared" ref="AM85:AQ85" si="117">SUMIFS($C85:$V85,$C$7:$V$7,AM$7)</f>
        <v>-179817</v>
      </c>
      <c r="AN85" s="19">
        <f t="shared" si="117"/>
        <v>-171590</v>
      </c>
      <c r="AO85" s="19">
        <f t="shared" si="117"/>
        <v>-62813</v>
      </c>
      <c r="AP85" s="19">
        <f t="shared" si="117"/>
        <v>-38453</v>
      </c>
      <c r="AQ85" s="19">
        <f t="shared" si="117"/>
        <v>375446</v>
      </c>
      <c r="AR85" s="19">
        <f>SUMIFS($C85:$Z85,$C$7:$Z$7,AR$7)</f>
        <v>213105</v>
      </c>
      <c r="AS85" s="19">
        <f>SUMIFS($C85:$AD85,$C$7:$AD$7,AS$7)</f>
        <v>158826</v>
      </c>
      <c r="AT85" s="19">
        <f>SUMIFS($C85:$AH85,$C$7:$AH$7,AT$7)</f>
        <v>-553005</v>
      </c>
      <c r="AU85" s="6"/>
      <c r="AV85" s="19">
        <f t="shared" si="114"/>
        <v>-516368</v>
      </c>
      <c r="AW85" s="19">
        <f t="shared" si="115"/>
        <v>-296549</v>
      </c>
      <c r="AX85" s="19"/>
      <c r="AY85" s="19"/>
    </row>
    <row r="86" spans="1:51" ht="13" outlineLevel="1" x14ac:dyDescent="0.15">
      <c r="A86" s="3" t="s">
        <v>22</v>
      </c>
      <c r="B86" s="6"/>
      <c r="C86" s="30"/>
      <c r="D86" s="30"/>
      <c r="E86" s="30"/>
      <c r="F86" s="30"/>
      <c r="G86" s="30">
        <v>-38838</v>
      </c>
      <c r="H86" s="30">
        <v>-32867</v>
      </c>
      <c r="I86" s="30">
        <v>-7164</v>
      </c>
      <c r="J86" s="30">
        <v>-34</v>
      </c>
      <c r="K86" s="30"/>
      <c r="L86" s="30"/>
      <c r="M86" s="30"/>
      <c r="N86" s="30"/>
      <c r="O86" s="30"/>
      <c r="P86" s="30"/>
      <c r="Q86" s="30"/>
      <c r="R86" s="30"/>
      <c r="S86" s="30"/>
      <c r="T86" s="30"/>
      <c r="U86" s="30"/>
      <c r="V86" s="30"/>
      <c r="W86" s="30"/>
      <c r="X86" s="30"/>
      <c r="Y86" s="30"/>
      <c r="Z86" s="30"/>
      <c r="AA86" s="30"/>
      <c r="AB86" s="30"/>
      <c r="AC86" s="30"/>
      <c r="AD86" s="30"/>
      <c r="AE86" s="30"/>
      <c r="AF86" s="30"/>
      <c r="AG86" s="30"/>
      <c r="AH86" s="30"/>
      <c r="AI86" s="30"/>
      <c r="AJ86" s="30"/>
      <c r="AK86" s="30"/>
      <c r="AL86" s="32"/>
      <c r="AM86" s="32">
        <v>-142283</v>
      </c>
      <c r="AN86" s="32">
        <f t="shared" ref="AN86:AN88" si="118">SUMIFS($C86:$V86,$C$7:$V$7,AN$7)</f>
        <v>-78903</v>
      </c>
      <c r="AO86" s="32"/>
      <c r="AP86" s="32"/>
      <c r="AQ86" s="32"/>
      <c r="AR86" s="32"/>
      <c r="AS86" s="32"/>
      <c r="AT86" s="32"/>
      <c r="AU86" s="6"/>
      <c r="AV86" s="32"/>
      <c r="AW86" s="32"/>
      <c r="AX86" s="32"/>
      <c r="AY86" s="32"/>
    </row>
    <row r="87" spans="1:51" ht="13" outlineLevel="1" x14ac:dyDescent="0.15">
      <c r="A87" s="3" t="s">
        <v>29</v>
      </c>
      <c r="B87" s="6"/>
      <c r="C87" s="30"/>
      <c r="D87" s="30"/>
      <c r="E87" s="30"/>
      <c r="F87" s="30"/>
      <c r="G87" s="30">
        <v>36610</v>
      </c>
      <c r="H87" s="30">
        <v>28672</v>
      </c>
      <c r="I87" s="30">
        <v>4528</v>
      </c>
      <c r="J87" s="30">
        <v>-49</v>
      </c>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2"/>
      <c r="AM87" s="32">
        <v>165438</v>
      </c>
      <c r="AN87" s="32">
        <f t="shared" si="118"/>
        <v>69761</v>
      </c>
      <c r="AO87" s="32"/>
      <c r="AP87" s="32"/>
      <c r="AQ87" s="32"/>
      <c r="AR87" s="32"/>
      <c r="AS87" s="32"/>
      <c r="AT87" s="32"/>
      <c r="AU87" s="6"/>
      <c r="AV87" s="32"/>
      <c r="AW87" s="32"/>
      <c r="AX87" s="32"/>
      <c r="AY87" s="32"/>
    </row>
    <row r="88" spans="1:51" ht="13" outlineLevel="1" x14ac:dyDescent="0.15">
      <c r="A88" s="3" t="s">
        <v>94</v>
      </c>
      <c r="B88" s="6"/>
      <c r="C88" s="30"/>
      <c r="D88" s="30"/>
      <c r="E88" s="30"/>
      <c r="F88" s="30"/>
      <c r="G88" s="30">
        <v>31198</v>
      </c>
      <c r="H88" s="30">
        <v>36922</v>
      </c>
      <c r="I88" s="30">
        <v>36779</v>
      </c>
      <c r="J88" s="30">
        <v>33887</v>
      </c>
      <c r="K88" s="30">
        <v>31670</v>
      </c>
      <c r="L88" s="30">
        <v>39593</v>
      </c>
      <c r="M88" s="30">
        <v>40048</v>
      </c>
      <c r="N88" s="30">
        <v>44525</v>
      </c>
      <c r="O88" s="30">
        <v>46824</v>
      </c>
      <c r="P88" s="30">
        <v>52119</v>
      </c>
      <c r="Q88" s="30">
        <v>58913</v>
      </c>
      <c r="R88" s="30">
        <v>59025</v>
      </c>
      <c r="S88" s="30">
        <v>61088</v>
      </c>
      <c r="T88" s="30">
        <v>79466</v>
      </c>
      <c r="U88" s="30">
        <v>77426</v>
      </c>
      <c r="V88" s="30">
        <v>79883</v>
      </c>
      <c r="W88" s="30">
        <v>77303</v>
      </c>
      <c r="X88" s="30">
        <v>96180</v>
      </c>
      <c r="Y88" s="30">
        <v>110389</v>
      </c>
      <c r="Z88" s="30">
        <v>113628</v>
      </c>
      <c r="AA88" s="30">
        <v>118623</v>
      </c>
      <c r="AB88" s="30">
        <v>146365</v>
      </c>
      <c r="AC88" s="30">
        <v>165011</v>
      </c>
      <c r="AD88" s="30">
        <v>178043</v>
      </c>
      <c r="AE88" s="30">
        <v>275423</v>
      </c>
      <c r="AF88" s="30">
        <v>256638</v>
      </c>
      <c r="AG88" s="30">
        <v>262733</v>
      </c>
      <c r="AH88" s="30">
        <v>274495</v>
      </c>
      <c r="AI88" s="30">
        <v>279591</v>
      </c>
      <c r="AJ88" s="30">
        <v>319248</v>
      </c>
      <c r="AK88" s="30">
        <v>345690</v>
      </c>
      <c r="AL88" s="32"/>
      <c r="AM88" s="32">
        <v>82292</v>
      </c>
      <c r="AN88" s="32">
        <f t="shared" si="118"/>
        <v>138786</v>
      </c>
      <c r="AO88" s="32">
        <f t="shared" ref="AO88:AQ88" si="119">SUMIFS($C88:$V88,$C$7:$V$7,AO$7)</f>
        <v>155836</v>
      </c>
      <c r="AP88" s="32">
        <f t="shared" si="119"/>
        <v>216881</v>
      </c>
      <c r="AQ88" s="32">
        <f t="shared" si="119"/>
        <v>297863</v>
      </c>
      <c r="AR88" s="32">
        <f t="shared" ref="AR88:AR90" si="120">SUMIFS($C88:$Z88,$C$7:$Z$7,AR$7)</f>
        <v>397500</v>
      </c>
      <c r="AS88" s="32">
        <f t="shared" ref="AS88:AS90" si="121">SUMIFS($C88:$AD88,$C$7:$AD$7,AS$7)</f>
        <v>608042</v>
      </c>
      <c r="AT88" s="32">
        <f t="shared" ref="AT88:AT90" si="122">SUMIFS($C88:$AH88,$C$7:$AH$7,AT$7)</f>
        <v>1069289</v>
      </c>
      <c r="AU88" s="6"/>
      <c r="AV88" s="32">
        <f t="shared" ref="AV88:AV90" si="123">SUMIFS($C88:$AJ88,$C$5:$AJ$5,"&lt;="&amp;AV$5,$C$5:$AJ$5,"&gt;"&amp;EOMONTH(AV$5,-12))</f>
        <v>972837</v>
      </c>
      <c r="AW88" s="32">
        <f t="shared" ref="AW88:AW90" si="124">SUMIFS($C88:$AK88,$C$5:$AK$5,"&lt;="&amp;AW$5,$C$5:$AK$5,"&gt;"&amp;EOMONTH(AW$5,-12))</f>
        <v>1219024</v>
      </c>
      <c r="AX88" s="32"/>
      <c r="AY88" s="32"/>
    </row>
    <row r="89" spans="1:51" ht="13" outlineLevel="1" x14ac:dyDescent="0.15">
      <c r="A89" s="3" t="s">
        <v>78</v>
      </c>
      <c r="B89" s="6"/>
      <c r="C89" s="30"/>
      <c r="D89" s="30"/>
      <c r="E89" s="30"/>
      <c r="F89" s="30"/>
      <c r="G89" s="30"/>
      <c r="H89" s="30"/>
      <c r="I89" s="30"/>
      <c r="J89" s="30"/>
      <c r="K89" s="30"/>
      <c r="L89" s="30"/>
      <c r="M89" s="30"/>
      <c r="N89" s="30"/>
      <c r="O89" s="30"/>
      <c r="P89" s="30">
        <v>4363</v>
      </c>
      <c r="Q89" s="30">
        <v>345</v>
      </c>
      <c r="R89" s="30"/>
      <c r="S89" s="30">
        <v>782</v>
      </c>
      <c r="T89" s="30">
        <v>6133</v>
      </c>
      <c r="U89" s="30">
        <v>1564</v>
      </c>
      <c r="V89" s="30">
        <v>1260</v>
      </c>
      <c r="W89" s="30">
        <v>1524</v>
      </c>
      <c r="X89" s="30">
        <v>2056</v>
      </c>
      <c r="Y89" s="30">
        <v>359</v>
      </c>
      <c r="Z89" s="30">
        <v>3543</v>
      </c>
      <c r="AA89" s="30">
        <v>26</v>
      </c>
      <c r="AB89" s="30">
        <v>14292</v>
      </c>
      <c r="AC89" s="30">
        <v>308</v>
      </c>
      <c r="AD89" s="30">
        <v>20848</v>
      </c>
      <c r="AE89" s="30">
        <v>76065</v>
      </c>
      <c r="AF89" s="30">
        <v>17067</v>
      </c>
      <c r="AG89" s="30">
        <v>23470</v>
      </c>
      <c r="AH89" s="30">
        <v>40662</v>
      </c>
      <c r="AI89" s="30">
        <v>1551</v>
      </c>
      <c r="AJ89" s="30">
        <v>102349</v>
      </c>
      <c r="AK89" s="30">
        <v>24812</v>
      </c>
      <c r="AL89" s="32"/>
      <c r="AM89" s="32"/>
      <c r="AN89" s="32"/>
      <c r="AO89" s="32"/>
      <c r="AP89" s="32">
        <f t="shared" ref="AP89:AQ89" si="125">SUMIFS($C89:$V89,$C$7:$V$7,AP$7)</f>
        <v>4708</v>
      </c>
      <c r="AQ89" s="32">
        <f t="shared" si="125"/>
        <v>9739</v>
      </c>
      <c r="AR89" s="32">
        <f t="shared" si="120"/>
        <v>7482</v>
      </c>
      <c r="AS89" s="32">
        <f t="shared" si="121"/>
        <v>35474</v>
      </c>
      <c r="AT89" s="32">
        <f t="shared" si="122"/>
        <v>157264</v>
      </c>
      <c r="AU89" s="6"/>
      <c r="AV89" s="32">
        <f t="shared" si="123"/>
        <v>137450</v>
      </c>
      <c r="AW89" s="32">
        <f t="shared" si="124"/>
        <v>169374</v>
      </c>
      <c r="AX89" s="32"/>
      <c r="AY89" s="32"/>
    </row>
    <row r="90" spans="1:51" ht="13" outlineLevel="1" x14ac:dyDescent="0.15">
      <c r="A90" s="3" t="s">
        <v>110</v>
      </c>
      <c r="B90" s="6"/>
      <c r="C90" s="30"/>
      <c r="D90" s="30"/>
      <c r="E90" s="30"/>
      <c r="F90" s="30"/>
      <c r="G90" s="30">
        <v>2713</v>
      </c>
      <c r="H90" s="30">
        <v>2134</v>
      </c>
      <c r="I90" s="30">
        <v>2076</v>
      </c>
      <c r="J90" s="30">
        <v>2090</v>
      </c>
      <c r="K90" s="30">
        <v>2121</v>
      </c>
      <c r="L90" s="30">
        <v>1943</v>
      </c>
      <c r="M90" s="30">
        <v>1804</v>
      </c>
      <c r="N90" s="30">
        <v>1747</v>
      </c>
      <c r="O90" s="30">
        <v>1875</v>
      </c>
      <c r="P90" s="30">
        <v>2816</v>
      </c>
      <c r="Q90" s="30">
        <v>4384</v>
      </c>
      <c r="R90" s="30">
        <v>4029</v>
      </c>
      <c r="S90" s="30">
        <v>3487</v>
      </c>
      <c r="T90" s="30">
        <v>3958</v>
      </c>
      <c r="U90" s="30">
        <v>3841</v>
      </c>
      <c r="V90" s="30">
        <v>3714</v>
      </c>
      <c r="W90" s="30">
        <v>4152</v>
      </c>
      <c r="X90" s="30">
        <v>4134</v>
      </c>
      <c r="Y90" s="30">
        <v>5236</v>
      </c>
      <c r="Z90" s="30">
        <v>5717</v>
      </c>
      <c r="AA90" s="30">
        <v>6884</v>
      </c>
      <c r="AB90" s="30">
        <v>9234</v>
      </c>
      <c r="AC90" s="30">
        <v>11140</v>
      </c>
      <c r="AD90" s="30">
        <v>13264</v>
      </c>
      <c r="AE90" s="30">
        <v>42160</v>
      </c>
      <c r="AF90" s="30">
        <v>57288</v>
      </c>
      <c r="AG90" s="30">
        <v>55867</v>
      </c>
      <c r="AH90" s="30">
        <v>53637</v>
      </c>
      <c r="AI90" s="30">
        <v>55595</v>
      </c>
      <c r="AJ90" s="30">
        <v>55257</v>
      </c>
      <c r="AK90" s="30">
        <v>74845</v>
      </c>
      <c r="AL90" s="32"/>
      <c r="AM90" s="32">
        <v>7503</v>
      </c>
      <c r="AN90" s="32">
        <f t="shared" ref="AN90:AQ90" si="126">SUMIFS($C90:$V90,$C$7:$V$7,AN$7)</f>
        <v>9013</v>
      </c>
      <c r="AO90" s="32">
        <f t="shared" si="126"/>
        <v>7615</v>
      </c>
      <c r="AP90" s="32">
        <f t="shared" si="126"/>
        <v>13104</v>
      </c>
      <c r="AQ90" s="32">
        <f t="shared" si="126"/>
        <v>15000</v>
      </c>
      <c r="AR90" s="32">
        <f t="shared" si="120"/>
        <v>19239</v>
      </c>
      <c r="AS90" s="32">
        <f t="shared" si="121"/>
        <v>40522</v>
      </c>
      <c r="AT90" s="32">
        <f t="shared" si="122"/>
        <v>208952</v>
      </c>
      <c r="AU90" s="6"/>
      <c r="AV90" s="32">
        <f t="shared" si="123"/>
        <v>168579</v>
      </c>
      <c r="AW90" s="32">
        <f t="shared" si="124"/>
        <v>239334</v>
      </c>
      <c r="AX90" s="32"/>
      <c r="AY90" s="32"/>
    </row>
    <row r="91" spans="1:51" ht="13" outlineLevel="1" x14ac:dyDescent="0.15">
      <c r="A91" s="3" t="s">
        <v>79</v>
      </c>
      <c r="B91" s="6"/>
      <c r="C91" s="30"/>
      <c r="D91" s="30"/>
      <c r="E91" s="30"/>
      <c r="F91" s="30"/>
      <c r="G91" s="30">
        <v>50000</v>
      </c>
      <c r="H91" s="30">
        <v>-2000</v>
      </c>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2"/>
      <c r="AM91" s="32"/>
      <c r="AN91" s="32">
        <f>SUMIFS($C91:$V91,$C$7:$V$7,AN$7)</f>
        <v>48000</v>
      </c>
      <c r="AO91" s="32"/>
      <c r="AP91" s="32"/>
      <c r="AQ91" s="32"/>
      <c r="AR91" s="32"/>
      <c r="AS91" s="32"/>
      <c r="AT91" s="32"/>
      <c r="AU91" s="6"/>
      <c r="AV91" s="32"/>
      <c r="AW91" s="32"/>
      <c r="AX91" s="32"/>
      <c r="AY91" s="32"/>
    </row>
    <row r="92" spans="1:51" ht="13" outlineLevel="1" x14ac:dyDescent="0.15">
      <c r="A92" s="3" t="s">
        <v>111</v>
      </c>
      <c r="B92" s="6"/>
      <c r="C92" s="30"/>
      <c r="D92" s="30"/>
      <c r="E92" s="30"/>
      <c r="F92" s="30"/>
      <c r="G92" s="30"/>
      <c r="H92" s="30"/>
      <c r="I92" s="30"/>
      <c r="J92" s="30"/>
      <c r="K92" s="30">
        <v>1390</v>
      </c>
      <c r="L92" s="30">
        <v>4221</v>
      </c>
      <c r="M92" s="30">
        <v>4277</v>
      </c>
      <c r="N92" s="30">
        <v>4335</v>
      </c>
      <c r="O92" s="30">
        <v>4393</v>
      </c>
      <c r="P92" s="30">
        <v>6830</v>
      </c>
      <c r="Q92" s="30">
        <v>11627</v>
      </c>
      <c r="R92" s="30">
        <v>10005</v>
      </c>
      <c r="S92" s="30">
        <v>9608</v>
      </c>
      <c r="T92" s="30">
        <v>9725</v>
      </c>
      <c r="U92" s="30">
        <v>9843</v>
      </c>
      <c r="V92" s="30">
        <v>9963</v>
      </c>
      <c r="W92" s="30">
        <v>12528</v>
      </c>
      <c r="X92" s="30">
        <v>17580</v>
      </c>
      <c r="Y92" s="30">
        <v>17516</v>
      </c>
      <c r="Z92" s="30">
        <v>20355</v>
      </c>
      <c r="AA92" s="30">
        <v>1832</v>
      </c>
      <c r="AB92" s="30">
        <v>2305</v>
      </c>
      <c r="AC92" s="30">
        <v>2868</v>
      </c>
      <c r="AD92" s="30">
        <v>2817</v>
      </c>
      <c r="AE92" s="30">
        <v>3630</v>
      </c>
      <c r="AF92" s="30">
        <v>3826</v>
      </c>
      <c r="AG92" s="30">
        <v>3851</v>
      </c>
      <c r="AH92" s="30">
        <v>3855</v>
      </c>
      <c r="AI92" s="30">
        <v>2949</v>
      </c>
      <c r="AJ92" s="30">
        <v>2885</v>
      </c>
      <c r="AK92" s="30">
        <v>2973</v>
      </c>
      <c r="AL92" s="32"/>
      <c r="AM92" s="32"/>
      <c r="AN92" s="32"/>
      <c r="AO92" s="32">
        <f t="shared" ref="AO92:AQ92" si="127">SUMIFS($C92:$V92,$C$7:$V$7,AO$7)</f>
        <v>14223</v>
      </c>
      <c r="AP92" s="32">
        <f t="shared" si="127"/>
        <v>32855</v>
      </c>
      <c r="AQ92" s="32">
        <f t="shared" si="127"/>
        <v>39139</v>
      </c>
      <c r="AR92" s="32">
        <f t="shared" ref="AR92:AR94" si="128">SUMIFS($C92:$Z92,$C$7:$Z$7,AR$7)</f>
        <v>67979</v>
      </c>
      <c r="AS92" s="32">
        <f t="shared" ref="AS92:AS96" si="129">SUMIFS($C92:$AD92,$C$7:$AD$7,AS$7)</f>
        <v>9822</v>
      </c>
      <c r="AT92" s="32">
        <f t="shared" ref="AT92:AT96" si="130">SUMIFS($C92:$AH92,$C$7:$AH$7,AT$7)</f>
        <v>15162</v>
      </c>
      <c r="AU92" s="6"/>
      <c r="AV92" s="32">
        <f t="shared" ref="AV92:AV96" si="131">SUMIFS($C92:$AJ92,$C$5:$AJ$5,"&lt;="&amp;AV$5,$C$5:$AJ$5,"&gt;"&amp;EOMONTH(AV$5,-12))</f>
        <v>14124</v>
      </c>
      <c r="AW92" s="32">
        <f t="shared" ref="AW92:AW96" si="132">SUMIFS($C92:$AK92,$C$5:$AK$5,"&lt;="&amp;AW$5,$C$5:$AK$5,"&gt;"&amp;EOMONTH(AW$5,-12))</f>
        <v>12662</v>
      </c>
      <c r="AX92" s="32"/>
      <c r="AY92" s="32"/>
    </row>
    <row r="93" spans="1:51" ht="13" outlineLevel="1" x14ac:dyDescent="0.15">
      <c r="A93" s="3" t="s">
        <v>112</v>
      </c>
      <c r="B93" s="6"/>
      <c r="C93" s="30"/>
      <c r="D93" s="30"/>
      <c r="E93" s="30"/>
      <c r="F93" s="30"/>
      <c r="G93" s="30"/>
      <c r="H93" s="30"/>
      <c r="I93" s="30"/>
      <c r="J93" s="30"/>
      <c r="K93" s="30"/>
      <c r="L93" s="30"/>
      <c r="M93" s="30"/>
      <c r="N93" s="30"/>
      <c r="O93" s="30"/>
      <c r="P93" s="30"/>
      <c r="Q93" s="30">
        <v>-36908</v>
      </c>
      <c r="R93" s="30">
        <v>16566</v>
      </c>
      <c r="S93" s="30">
        <v>14087</v>
      </c>
      <c r="T93" s="30">
        <v>4842</v>
      </c>
      <c r="U93" s="30">
        <v>-2462</v>
      </c>
      <c r="V93" s="30">
        <v>-4141</v>
      </c>
      <c r="W93" s="30"/>
      <c r="X93" s="30">
        <v>-20998</v>
      </c>
      <c r="Y93" s="30"/>
      <c r="Z93" s="30">
        <v>-274299</v>
      </c>
      <c r="AA93" s="30">
        <v>28900</v>
      </c>
      <c r="AB93" s="30">
        <v>-76744</v>
      </c>
      <c r="AC93" s="30">
        <v>6836</v>
      </c>
      <c r="AD93" s="30">
        <v>5515</v>
      </c>
      <c r="AE93" s="30">
        <v>-49741</v>
      </c>
      <c r="AF93" s="30">
        <v>5115</v>
      </c>
      <c r="AG93" s="30">
        <v>712</v>
      </c>
      <c r="AH93" s="30">
        <v>-29543</v>
      </c>
      <c r="AI93" s="30">
        <v>14885</v>
      </c>
      <c r="AJ93" s="30">
        <v>1370</v>
      </c>
      <c r="AK93" s="30">
        <v>583</v>
      </c>
      <c r="AL93" s="32"/>
      <c r="AM93" s="32"/>
      <c r="AN93" s="32"/>
      <c r="AO93" s="32"/>
      <c r="AP93" s="32">
        <f t="shared" ref="AP93:AQ93" si="133">SUMIFS($C93:$V93,$C$7:$V$7,AP$7)</f>
        <v>-20342</v>
      </c>
      <c r="AQ93" s="32">
        <f t="shared" si="133"/>
        <v>12326</v>
      </c>
      <c r="AR93" s="32">
        <f t="shared" si="128"/>
        <v>-295297</v>
      </c>
      <c r="AS93" s="32">
        <f t="shared" si="129"/>
        <v>-35493</v>
      </c>
      <c r="AT93" s="32">
        <f t="shared" si="130"/>
        <v>-73457</v>
      </c>
      <c r="AU93" s="6"/>
      <c r="AV93" s="32">
        <f t="shared" si="131"/>
        <v>-38399</v>
      </c>
      <c r="AW93" s="32">
        <f t="shared" si="132"/>
        <v>-12705</v>
      </c>
      <c r="AX93" s="32"/>
      <c r="AY93" s="32"/>
    </row>
    <row r="94" spans="1:51" ht="13" outlineLevel="1" x14ac:dyDescent="0.15">
      <c r="A94" s="3" t="s">
        <v>113</v>
      </c>
      <c r="B94" s="6"/>
      <c r="C94" s="30"/>
      <c r="D94" s="30"/>
      <c r="E94" s="30"/>
      <c r="F94" s="30"/>
      <c r="G94" s="30"/>
      <c r="H94" s="30"/>
      <c r="I94" s="30"/>
      <c r="J94" s="30"/>
      <c r="K94" s="30"/>
      <c r="L94" s="30"/>
      <c r="M94" s="30"/>
      <c r="N94" s="30"/>
      <c r="O94" s="30"/>
      <c r="P94" s="30"/>
      <c r="Q94" s="30">
        <v>1625</v>
      </c>
      <c r="R94" s="30">
        <v>3403</v>
      </c>
      <c r="S94" s="30"/>
      <c r="T94" s="30"/>
      <c r="U94" s="30"/>
      <c r="V94" s="30"/>
      <c r="W94" s="30">
        <v>990</v>
      </c>
      <c r="X94" s="30"/>
      <c r="Y94" s="30">
        <v>1403</v>
      </c>
      <c r="Z94" s="30">
        <v>4258</v>
      </c>
      <c r="AA94" s="30">
        <v>0</v>
      </c>
      <c r="AB94" s="30">
        <v>0</v>
      </c>
      <c r="AC94" s="30">
        <v>0</v>
      </c>
      <c r="AD94" s="30">
        <v>0</v>
      </c>
      <c r="AE94" s="30">
        <v>0</v>
      </c>
      <c r="AF94" s="30">
        <v>0</v>
      </c>
      <c r="AG94" s="30">
        <v>0</v>
      </c>
      <c r="AH94" s="30">
        <v>0</v>
      </c>
      <c r="AI94" s="30">
        <v>0</v>
      </c>
      <c r="AJ94" s="30">
        <v>0</v>
      </c>
      <c r="AK94" s="30">
        <v>0</v>
      </c>
      <c r="AL94" s="32"/>
      <c r="AM94" s="32"/>
      <c r="AN94" s="32"/>
      <c r="AO94" s="32"/>
      <c r="AP94" s="32">
        <f>SUMIFS($C94:$V94,$C$7:$V$7,AP$7)</f>
        <v>5028</v>
      </c>
      <c r="AQ94" s="32"/>
      <c r="AR94" s="32">
        <f t="shared" si="128"/>
        <v>6651</v>
      </c>
      <c r="AS94" s="32">
        <f t="shared" si="129"/>
        <v>0</v>
      </c>
      <c r="AT94" s="32">
        <f t="shared" si="130"/>
        <v>0</v>
      </c>
      <c r="AU94" s="6"/>
      <c r="AV94" s="32">
        <f t="shared" si="131"/>
        <v>0</v>
      </c>
      <c r="AW94" s="32">
        <f t="shared" si="132"/>
        <v>0</v>
      </c>
      <c r="AX94" s="32"/>
      <c r="AY94" s="32"/>
    </row>
    <row r="95" spans="1:51" ht="13" outlineLevel="1" x14ac:dyDescent="0.15">
      <c r="A95" s="3" t="s">
        <v>41</v>
      </c>
      <c r="B95" s="6"/>
      <c r="C95" s="30"/>
      <c r="D95" s="30"/>
      <c r="E95" s="30"/>
      <c r="F95" s="30"/>
      <c r="G95" s="30"/>
      <c r="H95" s="30"/>
      <c r="I95" s="30"/>
      <c r="J95" s="30"/>
      <c r="K95" s="30"/>
      <c r="L95" s="30"/>
      <c r="M95" s="30"/>
      <c r="N95" s="30"/>
      <c r="O95" s="30"/>
      <c r="P95" s="30"/>
      <c r="Q95" s="30"/>
      <c r="R95" s="30"/>
      <c r="S95" s="30"/>
      <c r="T95" s="30"/>
      <c r="U95" s="30"/>
      <c r="V95" s="30"/>
      <c r="W95" s="30"/>
      <c r="X95" s="30"/>
      <c r="Y95" s="30"/>
      <c r="Z95" s="30"/>
      <c r="AA95" s="30">
        <v>19860</v>
      </c>
      <c r="AB95" s="30">
        <v>45266</v>
      </c>
      <c r="AC95" s="30">
        <v>6000</v>
      </c>
      <c r="AD95" s="30">
        <v>0</v>
      </c>
      <c r="AE95" s="30">
        <v>0</v>
      </c>
      <c r="AF95" s="30">
        <v>35961</v>
      </c>
      <c r="AG95" s="30">
        <v>1619</v>
      </c>
      <c r="AH95" s="30">
        <v>8991</v>
      </c>
      <c r="AI95" s="30">
        <v>0</v>
      </c>
      <c r="AJ95" s="30">
        <v>0</v>
      </c>
      <c r="AK95" s="30">
        <v>0</v>
      </c>
      <c r="AL95" s="32"/>
      <c r="AM95" s="32"/>
      <c r="AN95" s="32"/>
      <c r="AO95" s="32"/>
      <c r="AP95" s="32"/>
      <c r="AQ95" s="32"/>
      <c r="AR95" s="32"/>
      <c r="AS95" s="32">
        <f t="shared" si="129"/>
        <v>71126</v>
      </c>
      <c r="AT95" s="32">
        <f t="shared" si="130"/>
        <v>46571</v>
      </c>
      <c r="AU95" s="6"/>
      <c r="AV95" s="32">
        <f t="shared" si="131"/>
        <v>37580</v>
      </c>
      <c r="AW95" s="32">
        <f t="shared" si="132"/>
        <v>8991</v>
      </c>
      <c r="AX95" s="32"/>
      <c r="AY95" s="32"/>
    </row>
    <row r="96" spans="1:51" ht="13" outlineLevel="1" x14ac:dyDescent="0.15">
      <c r="A96" s="3" t="s">
        <v>80</v>
      </c>
      <c r="B96" s="6"/>
      <c r="C96" s="30"/>
      <c r="D96" s="30"/>
      <c r="E96" s="30"/>
      <c r="F96" s="30"/>
      <c r="G96" s="30">
        <v>-38</v>
      </c>
      <c r="H96" s="30">
        <v>169</v>
      </c>
      <c r="I96" s="30">
        <v>-219</v>
      </c>
      <c r="J96" s="30">
        <v>39</v>
      </c>
      <c r="K96" s="30"/>
      <c r="L96" s="30">
        <v>2</v>
      </c>
      <c r="M96" s="30">
        <v>62</v>
      </c>
      <c r="N96" s="30">
        <v>36</v>
      </c>
      <c r="O96" s="30">
        <v>-98</v>
      </c>
      <c r="P96" s="30">
        <v>73</v>
      </c>
      <c r="Q96" s="30">
        <v>806</v>
      </c>
      <c r="R96" s="30">
        <v>-1005</v>
      </c>
      <c r="S96" s="30">
        <v>19</v>
      </c>
      <c r="T96" s="30">
        <v>281</v>
      </c>
      <c r="U96" s="30">
        <v>128</v>
      </c>
      <c r="V96" s="30">
        <v>580</v>
      </c>
      <c r="W96" s="30">
        <v>218</v>
      </c>
      <c r="X96" s="30">
        <v>1481</v>
      </c>
      <c r="Y96" s="30">
        <v>396</v>
      </c>
      <c r="Z96" s="30">
        <v>475</v>
      </c>
      <c r="AA96" s="30">
        <v>615</v>
      </c>
      <c r="AB96" s="30">
        <v>374</v>
      </c>
      <c r="AC96" s="30">
        <v>877</v>
      </c>
      <c r="AD96" s="30">
        <v>767</v>
      </c>
      <c r="AE96" s="30">
        <v>534</v>
      </c>
      <c r="AF96" s="30">
        <v>548</v>
      </c>
      <c r="AG96" s="30">
        <v>-447</v>
      </c>
      <c r="AH96" s="30">
        <v>984</v>
      </c>
      <c r="AI96" s="30">
        <v>191</v>
      </c>
      <c r="AJ96" s="30">
        <v>343</v>
      </c>
      <c r="AK96" s="30">
        <v>1355</v>
      </c>
      <c r="AL96" s="32"/>
      <c r="AM96" s="32">
        <v>270</v>
      </c>
      <c r="AN96" s="32">
        <f t="shared" ref="AN96:AQ96" si="134">SUMIFS($C96:$V96,$C$7:$V$7,AN$7)</f>
        <v>-49</v>
      </c>
      <c r="AO96" s="32">
        <f t="shared" si="134"/>
        <v>100</v>
      </c>
      <c r="AP96" s="32">
        <f t="shared" si="134"/>
        <v>-224</v>
      </c>
      <c r="AQ96" s="32">
        <f t="shared" si="134"/>
        <v>1008</v>
      </c>
      <c r="AR96" s="32">
        <f>SUMIFS($C96:$Z96,$C$7:$Z$7,AR$7)</f>
        <v>2570</v>
      </c>
      <c r="AS96" s="32">
        <f t="shared" si="129"/>
        <v>2633</v>
      </c>
      <c r="AT96" s="32">
        <f t="shared" si="130"/>
        <v>1619</v>
      </c>
      <c r="AU96" s="6"/>
      <c r="AV96" s="32">
        <f t="shared" si="131"/>
        <v>1402</v>
      </c>
      <c r="AW96" s="32">
        <f t="shared" si="132"/>
        <v>2873</v>
      </c>
      <c r="AX96" s="32"/>
      <c r="AY96" s="32"/>
    </row>
    <row r="97" spans="1:51" ht="13" outlineLevel="1" x14ac:dyDescent="0.15">
      <c r="A97" s="3" t="s">
        <v>98</v>
      </c>
      <c r="B97" s="6"/>
      <c r="C97" s="30"/>
      <c r="D97" s="30"/>
      <c r="E97" s="30"/>
      <c r="F97" s="30"/>
      <c r="G97" s="30"/>
      <c r="H97" s="30"/>
      <c r="I97" s="30"/>
      <c r="J97" s="30"/>
      <c r="K97" s="30"/>
      <c r="L97" s="30"/>
      <c r="M97" s="30"/>
      <c r="N97" s="30"/>
      <c r="O97" s="30"/>
      <c r="P97" s="30"/>
      <c r="Q97" s="30"/>
      <c r="R97" s="30"/>
      <c r="S97" s="30"/>
      <c r="T97" s="30"/>
      <c r="U97" s="30"/>
      <c r="V97" s="30"/>
      <c r="W97" s="30"/>
      <c r="X97" s="30"/>
      <c r="Y97" s="30"/>
      <c r="Z97" s="30"/>
      <c r="AA97" s="30"/>
      <c r="AB97" s="30"/>
      <c r="AC97" s="30"/>
      <c r="AD97" s="30"/>
      <c r="AE97" s="30"/>
      <c r="AF97" s="30"/>
      <c r="AG97" s="30"/>
      <c r="AH97" s="30"/>
      <c r="AI97" s="30"/>
      <c r="AJ97" s="30"/>
      <c r="AK97" s="30"/>
      <c r="AL97" s="32"/>
      <c r="AM97" s="32"/>
      <c r="AN97" s="32"/>
      <c r="AO97" s="32"/>
      <c r="AP97" s="32"/>
      <c r="AQ97" s="32"/>
      <c r="AR97" s="32"/>
      <c r="AS97" s="32"/>
      <c r="AT97" s="32"/>
      <c r="AU97" s="6"/>
      <c r="AV97" s="32"/>
      <c r="AW97" s="32"/>
      <c r="AX97" s="32"/>
      <c r="AY97" s="32"/>
    </row>
    <row r="98" spans="1:51" ht="13" outlineLevel="1" x14ac:dyDescent="0.15">
      <c r="A98" s="3" t="s">
        <v>99</v>
      </c>
      <c r="B98" s="6"/>
      <c r="C98" s="30"/>
      <c r="D98" s="30"/>
      <c r="E98" s="30"/>
      <c r="F98" s="30"/>
      <c r="G98" s="30"/>
      <c r="H98" s="30"/>
      <c r="I98" s="30"/>
      <c r="J98" s="30"/>
      <c r="K98" s="30"/>
      <c r="L98" s="30"/>
      <c r="M98" s="30"/>
      <c r="N98" s="30"/>
      <c r="O98" s="30"/>
      <c r="P98" s="30"/>
      <c r="Q98" s="30"/>
      <c r="R98" s="30"/>
      <c r="S98" s="30"/>
      <c r="T98" s="30"/>
      <c r="U98" s="30"/>
      <c r="V98" s="30">
        <v>-373445</v>
      </c>
      <c r="W98" s="30"/>
      <c r="X98" s="30"/>
      <c r="Y98" s="30"/>
      <c r="Z98" s="30"/>
      <c r="AA98" s="30"/>
      <c r="AB98" s="30"/>
      <c r="AC98" s="30"/>
      <c r="AD98" s="30"/>
      <c r="AE98" s="30"/>
      <c r="AF98" s="30"/>
      <c r="AG98" s="30"/>
      <c r="AH98" s="30"/>
      <c r="AI98" s="30"/>
      <c r="AJ98" s="30"/>
      <c r="AK98" s="30"/>
      <c r="AL98" s="32"/>
      <c r="AM98" s="32"/>
      <c r="AN98" s="32"/>
      <c r="AO98" s="32"/>
      <c r="AP98" s="32"/>
      <c r="AQ98" s="32">
        <f>SUMIFS($C98:$V98,$C$7:$V$7,AQ$7)</f>
        <v>-373445</v>
      </c>
      <c r="AR98" s="32"/>
      <c r="AS98" s="32"/>
      <c r="AT98" s="32"/>
      <c r="AU98" s="6"/>
      <c r="AV98" s="32"/>
      <c r="AW98" s="32"/>
      <c r="AX98" s="32"/>
      <c r="AY98" s="32"/>
    </row>
    <row r="99" spans="1:51" ht="13" outlineLevel="1" x14ac:dyDescent="0.15">
      <c r="A99" s="3" t="s">
        <v>100</v>
      </c>
      <c r="B99" s="6"/>
      <c r="C99" s="30"/>
      <c r="D99" s="30"/>
      <c r="E99" s="30"/>
      <c r="F99" s="30"/>
      <c r="G99" s="30"/>
      <c r="H99" s="30"/>
      <c r="I99" s="30"/>
      <c r="J99" s="30"/>
      <c r="K99" s="30"/>
      <c r="L99" s="30"/>
      <c r="M99" s="30"/>
      <c r="N99" s="30"/>
      <c r="O99" s="30"/>
      <c r="P99" s="30">
        <v>2086</v>
      </c>
      <c r="Q99" s="30">
        <v>4965</v>
      </c>
      <c r="R99" s="30">
        <v>3760</v>
      </c>
      <c r="S99" s="30">
        <v>2879</v>
      </c>
      <c r="T99" s="30">
        <v>1484</v>
      </c>
      <c r="U99" s="30">
        <v>986</v>
      </c>
      <c r="V99" s="30">
        <v>739</v>
      </c>
      <c r="W99" s="30">
        <v>513</v>
      </c>
      <c r="X99" s="30">
        <v>210</v>
      </c>
      <c r="Y99" s="30">
        <v>210</v>
      </c>
      <c r="Z99" s="30">
        <v>189</v>
      </c>
      <c r="AA99" s="30">
        <v>188</v>
      </c>
      <c r="AB99" s="30">
        <v>135</v>
      </c>
      <c r="AC99" s="30">
        <v>104</v>
      </c>
      <c r="AD99" s="30">
        <v>87</v>
      </c>
      <c r="AE99" s="30">
        <v>72</v>
      </c>
      <c r="AF99" s="30">
        <v>62</v>
      </c>
      <c r="AG99" s="30">
        <v>53</v>
      </c>
      <c r="AH99" s="30">
        <v>43</v>
      </c>
      <c r="AI99" s="30">
        <v>33</v>
      </c>
      <c r="AJ99" s="30">
        <v>24</v>
      </c>
      <c r="AK99" s="30">
        <v>21</v>
      </c>
      <c r="AL99" s="32"/>
      <c r="AM99" s="32"/>
      <c r="AN99" s="32"/>
      <c r="AO99" s="32"/>
      <c r="AP99" s="32">
        <f t="shared" ref="AP99:AQ99" si="135">SUMIFS($C99:$V99,$C$7:$V$7,AP$7)</f>
        <v>10811</v>
      </c>
      <c r="AQ99" s="32">
        <f t="shared" si="135"/>
        <v>6088</v>
      </c>
      <c r="AR99" s="32">
        <f>SUMIFS($C99:$Z99,$C$7:$Z$7,AR$7)</f>
        <v>1122</v>
      </c>
      <c r="AS99" s="32">
        <f>SUMIFS($C99:$AD99,$C$7:$AD$7,AS$7)</f>
        <v>514</v>
      </c>
      <c r="AT99" s="32">
        <f t="shared" ref="AT99:AT103" si="136">SUMIFS($C99:$AH99,$C$7:$AH$7,AT$7)</f>
        <v>230</v>
      </c>
      <c r="AU99" s="6"/>
      <c r="AV99" s="32">
        <f t="shared" ref="AV99:AV103" si="137">SUMIFS($C99:$AJ99,$C$5:$AJ$5,"&lt;="&amp;AV$5,$C$5:$AJ$5,"&gt;"&amp;EOMONTH(AV$5,-12))</f>
        <v>274</v>
      </c>
      <c r="AW99" s="32">
        <f t="shared" ref="AW99:AW103" si="138">SUMIFS($C99:$AK99,$C$5:$AK$5,"&lt;="&amp;AW$5,$C$5:$AK$5,"&gt;"&amp;EOMONTH(AW$5,-12))</f>
        <v>121</v>
      </c>
      <c r="AX99" s="32"/>
      <c r="AY99" s="32"/>
    </row>
    <row r="100" spans="1:51" ht="13" outlineLevel="1" x14ac:dyDescent="0.15">
      <c r="A100" s="3" t="s">
        <v>114</v>
      </c>
      <c r="B100" s="6"/>
      <c r="C100" s="30"/>
      <c r="D100" s="30"/>
      <c r="E100" s="30"/>
      <c r="F100" s="30"/>
      <c r="G100" s="30"/>
      <c r="H100" s="30"/>
      <c r="I100" s="30"/>
      <c r="J100" s="30"/>
      <c r="K100" s="30"/>
      <c r="L100" s="30"/>
      <c r="M100" s="30"/>
      <c r="N100" s="30"/>
      <c r="O100" s="30"/>
      <c r="P100" s="30"/>
      <c r="Q100" s="30"/>
      <c r="R100" s="30"/>
      <c r="S100" s="30"/>
      <c r="T100" s="30"/>
      <c r="U100" s="30"/>
      <c r="V100" s="30"/>
      <c r="W100" s="30"/>
      <c r="X100" s="30"/>
      <c r="Y100" s="30"/>
      <c r="Z100" s="30"/>
      <c r="AA100" s="30"/>
      <c r="AB100" s="30"/>
      <c r="AC100" s="30"/>
      <c r="AD100" s="30"/>
      <c r="AE100" s="30">
        <v>-38326</v>
      </c>
      <c r="AF100" s="30">
        <v>-57734</v>
      </c>
      <c r="AG100" s="30">
        <v>-65940.37</v>
      </c>
      <c r="AH100" s="30">
        <v>-102523</v>
      </c>
      <c r="AI100" s="30">
        <v>-84607</v>
      </c>
      <c r="AJ100" s="30">
        <v>-109646.726</v>
      </c>
      <c r="AK100" s="30">
        <v>-71050</v>
      </c>
      <c r="AL100" s="32"/>
      <c r="AM100" s="32"/>
      <c r="AN100" s="32"/>
      <c r="AO100" s="32"/>
      <c r="AP100" s="32"/>
      <c r="AQ100" s="32"/>
      <c r="AR100" s="32"/>
      <c r="AS100" s="32"/>
      <c r="AT100" s="32">
        <f t="shared" si="136"/>
        <v>-264523.37</v>
      </c>
      <c r="AU100" s="6"/>
      <c r="AV100" s="32">
        <f t="shared" si="137"/>
        <v>-162000.37</v>
      </c>
      <c r="AW100" s="32">
        <f t="shared" si="138"/>
        <v>-367826.72600000002</v>
      </c>
      <c r="AX100" s="32"/>
      <c r="AY100" s="32"/>
    </row>
    <row r="101" spans="1:51" ht="13" outlineLevel="1" x14ac:dyDescent="0.15">
      <c r="A101" s="1" t="s">
        <v>115</v>
      </c>
      <c r="B101" s="6"/>
      <c r="C101" s="25">
        <f t="shared" ref="C101:N101" si="139">SUM(C85:C99)</f>
        <v>-47978</v>
      </c>
      <c r="D101" s="25">
        <f t="shared" si="139"/>
        <v>-29620</v>
      </c>
      <c r="E101" s="25">
        <f t="shared" si="139"/>
        <v>-53930</v>
      </c>
      <c r="F101" s="25">
        <f t="shared" si="139"/>
        <v>-48289</v>
      </c>
      <c r="G101" s="25">
        <f t="shared" si="139"/>
        <v>-15110</v>
      </c>
      <c r="H101" s="25">
        <f t="shared" si="139"/>
        <v>5685</v>
      </c>
      <c r="I101" s="25">
        <f t="shared" si="139"/>
        <v>3677</v>
      </c>
      <c r="J101" s="25">
        <f t="shared" si="139"/>
        <v>20766</v>
      </c>
      <c r="K101" s="25">
        <f t="shared" si="139"/>
        <v>20091</v>
      </c>
      <c r="L101" s="25">
        <f t="shared" si="139"/>
        <v>29797</v>
      </c>
      <c r="M101" s="25">
        <f t="shared" si="139"/>
        <v>30093</v>
      </c>
      <c r="N101" s="25">
        <f t="shared" si="139"/>
        <v>34980</v>
      </c>
      <c r="O101" s="25">
        <f t="shared" ref="O101:AK101" si="140">SUM(O85:O100)</f>
        <v>29008</v>
      </c>
      <c r="P101" s="25">
        <f t="shared" si="140"/>
        <v>62381</v>
      </c>
      <c r="Q101" s="25">
        <f t="shared" si="140"/>
        <v>65400</v>
      </c>
      <c r="R101" s="25">
        <f t="shared" si="140"/>
        <v>67579</v>
      </c>
      <c r="S101" s="25">
        <f t="shared" si="140"/>
        <v>53799</v>
      </c>
      <c r="T101" s="25">
        <f t="shared" si="140"/>
        <v>99149</v>
      </c>
      <c r="U101" s="25">
        <f t="shared" si="140"/>
        <v>120723</v>
      </c>
      <c r="V101" s="25">
        <f t="shared" si="140"/>
        <v>109493</v>
      </c>
      <c r="W101" s="25">
        <f t="shared" si="140"/>
        <v>-8663</v>
      </c>
      <c r="X101" s="25">
        <f t="shared" si="140"/>
        <v>89165</v>
      </c>
      <c r="Y101" s="25">
        <f t="shared" si="140"/>
        <v>172024</v>
      </c>
      <c r="Z101" s="25">
        <f t="shared" si="140"/>
        <v>167825</v>
      </c>
      <c r="AA101" s="25">
        <f t="shared" si="140"/>
        <v>215934</v>
      </c>
      <c r="AB101" s="25">
        <f t="shared" si="140"/>
        <v>344907</v>
      </c>
      <c r="AC101" s="25">
        <f t="shared" si="140"/>
        <v>190268</v>
      </c>
      <c r="AD101" s="25">
        <f t="shared" si="140"/>
        <v>140357</v>
      </c>
      <c r="AE101" s="25">
        <f t="shared" si="140"/>
        <v>102454</v>
      </c>
      <c r="AF101" s="25">
        <f t="shared" si="140"/>
        <v>109494</v>
      </c>
      <c r="AG101" s="25">
        <f t="shared" si="140"/>
        <v>263173.63</v>
      </c>
      <c r="AH101" s="25">
        <f t="shared" si="140"/>
        <v>132980</v>
      </c>
      <c r="AI101" s="25">
        <f t="shared" si="140"/>
        <v>250862</v>
      </c>
      <c r="AJ101" s="25">
        <f t="shared" si="140"/>
        <v>245987.274</v>
      </c>
      <c r="AK101" s="25">
        <f t="shared" si="140"/>
        <v>345469</v>
      </c>
      <c r="AL101" s="25"/>
      <c r="AM101" s="25">
        <f>SUM(AM85:AM99)</f>
        <v>-66597</v>
      </c>
      <c r="AN101" s="25">
        <f t="shared" ref="AN101:AQ101" si="141">SUMIFS($C101:$V101,$C$7:$V$7,AN$7)</f>
        <v>15018</v>
      </c>
      <c r="AO101" s="25">
        <f t="shared" si="141"/>
        <v>114961</v>
      </c>
      <c r="AP101" s="25">
        <f t="shared" si="141"/>
        <v>224368</v>
      </c>
      <c r="AQ101" s="25">
        <f t="shared" si="141"/>
        <v>383164</v>
      </c>
      <c r="AR101" s="25">
        <f>SUMIFS($C101:$Z101,$C$7:$Z$7,AR$7)</f>
        <v>420351</v>
      </c>
      <c r="AS101" s="25">
        <f t="shared" ref="AS101:AS103" si="142">SUMIFS($C101:$AD101,$C$7:$AD$7,AS$7)</f>
        <v>891466</v>
      </c>
      <c r="AT101" s="25">
        <f t="shared" si="136"/>
        <v>608101.63</v>
      </c>
      <c r="AU101" s="13"/>
      <c r="AV101" s="25">
        <f t="shared" si="137"/>
        <v>615478.63</v>
      </c>
      <c r="AW101" s="25">
        <f t="shared" si="138"/>
        <v>975298.27399999998</v>
      </c>
      <c r="AX101" s="25"/>
      <c r="AY101" s="25"/>
    </row>
    <row r="102" spans="1:51" ht="13" outlineLevel="1" x14ac:dyDescent="0.15">
      <c r="A102" s="3" t="s">
        <v>116</v>
      </c>
      <c r="B102" s="6"/>
      <c r="C102" s="6"/>
      <c r="D102" s="6"/>
      <c r="E102" s="6"/>
      <c r="F102" s="6"/>
      <c r="G102" s="6"/>
      <c r="H102" s="6"/>
      <c r="I102" s="6"/>
      <c r="J102" s="6"/>
      <c r="K102" s="6"/>
      <c r="L102" s="6"/>
      <c r="M102" s="6"/>
      <c r="N102" s="6"/>
      <c r="O102" s="6"/>
      <c r="P102" s="6"/>
      <c r="Q102" s="6"/>
      <c r="R102" s="30">
        <v>1292</v>
      </c>
      <c r="S102" s="23">
        <v>1277</v>
      </c>
      <c r="T102" s="23">
        <v>1277</v>
      </c>
      <c r="U102" s="23">
        <v>1277</v>
      </c>
      <c r="V102" s="23">
        <v>1277</v>
      </c>
      <c r="W102" s="23">
        <v>0</v>
      </c>
      <c r="X102" s="23">
        <v>1565</v>
      </c>
      <c r="Y102" s="23">
        <v>1544</v>
      </c>
      <c r="Z102" s="23">
        <v>1596</v>
      </c>
      <c r="AA102" s="23">
        <v>1728</v>
      </c>
      <c r="AB102" s="23">
        <v>1611</v>
      </c>
      <c r="AC102" s="23">
        <v>1494</v>
      </c>
      <c r="AD102" s="23">
        <v>1266</v>
      </c>
      <c r="AE102" s="23">
        <v>1241</v>
      </c>
      <c r="AF102" s="23">
        <v>1247</v>
      </c>
      <c r="AG102" s="23">
        <v>1263</v>
      </c>
      <c r="AH102" s="23">
        <v>1263</v>
      </c>
      <c r="AI102" s="23">
        <v>1236</v>
      </c>
      <c r="AJ102" s="30">
        <v>958</v>
      </c>
      <c r="AK102" s="30">
        <v>680</v>
      </c>
      <c r="AL102" s="24"/>
      <c r="AM102" s="24"/>
      <c r="AN102" s="24"/>
      <c r="AO102" s="24"/>
      <c r="AP102" s="24">
        <f t="shared" ref="AP102:AQ102" si="143">SUMIFS($C102:$V102,$C$7:$V$7,AP$7)</f>
        <v>1292</v>
      </c>
      <c r="AQ102" s="24">
        <f t="shared" si="143"/>
        <v>5108</v>
      </c>
      <c r="AR102" s="24">
        <v>6078</v>
      </c>
      <c r="AS102" s="32">
        <f t="shared" si="142"/>
        <v>6099</v>
      </c>
      <c r="AT102" s="32">
        <f t="shared" si="136"/>
        <v>5014</v>
      </c>
      <c r="AU102" s="6"/>
      <c r="AV102" s="32">
        <f t="shared" si="137"/>
        <v>5017</v>
      </c>
      <c r="AW102" s="32">
        <f t="shared" si="138"/>
        <v>4137</v>
      </c>
      <c r="AX102" s="32"/>
      <c r="AY102" s="32"/>
    </row>
    <row r="103" spans="1:51" ht="13" outlineLevel="1" x14ac:dyDescent="0.15">
      <c r="A103" s="1" t="s">
        <v>117</v>
      </c>
      <c r="B103" s="6"/>
      <c r="C103" s="25">
        <f t="shared" ref="C103:AK103" si="144">C101+C102</f>
        <v>-47978</v>
      </c>
      <c r="D103" s="25">
        <f t="shared" si="144"/>
        <v>-29620</v>
      </c>
      <c r="E103" s="25">
        <f t="shared" si="144"/>
        <v>-53930</v>
      </c>
      <c r="F103" s="25">
        <f t="shared" si="144"/>
        <v>-48289</v>
      </c>
      <c r="G103" s="25">
        <f t="shared" si="144"/>
        <v>-15110</v>
      </c>
      <c r="H103" s="25">
        <f t="shared" si="144"/>
        <v>5685</v>
      </c>
      <c r="I103" s="25">
        <f t="shared" si="144"/>
        <v>3677</v>
      </c>
      <c r="J103" s="25">
        <f t="shared" si="144"/>
        <v>20766</v>
      </c>
      <c r="K103" s="25">
        <f t="shared" si="144"/>
        <v>20091</v>
      </c>
      <c r="L103" s="25">
        <f t="shared" si="144"/>
        <v>29797</v>
      </c>
      <c r="M103" s="25">
        <f t="shared" si="144"/>
        <v>30093</v>
      </c>
      <c r="N103" s="25">
        <f t="shared" si="144"/>
        <v>34980</v>
      </c>
      <c r="O103" s="25">
        <f t="shared" si="144"/>
        <v>29008</v>
      </c>
      <c r="P103" s="25">
        <f t="shared" si="144"/>
        <v>62381</v>
      </c>
      <c r="Q103" s="25">
        <f t="shared" si="144"/>
        <v>65400</v>
      </c>
      <c r="R103" s="25">
        <f t="shared" si="144"/>
        <v>68871</v>
      </c>
      <c r="S103" s="25">
        <f t="shared" si="144"/>
        <v>55076</v>
      </c>
      <c r="T103" s="25">
        <f t="shared" si="144"/>
        <v>100426</v>
      </c>
      <c r="U103" s="25">
        <f t="shared" si="144"/>
        <v>122000</v>
      </c>
      <c r="V103" s="25">
        <f t="shared" si="144"/>
        <v>110770</v>
      </c>
      <c r="W103" s="25">
        <f t="shared" si="144"/>
        <v>-8663</v>
      </c>
      <c r="X103" s="25">
        <f t="shared" si="144"/>
        <v>90730</v>
      </c>
      <c r="Y103" s="25">
        <f t="shared" si="144"/>
        <v>173568</v>
      </c>
      <c r="Z103" s="25">
        <f t="shared" si="144"/>
        <v>169421</v>
      </c>
      <c r="AA103" s="25">
        <f t="shared" si="144"/>
        <v>217662</v>
      </c>
      <c r="AB103" s="25">
        <f t="shared" si="144"/>
        <v>346518</v>
      </c>
      <c r="AC103" s="25">
        <f t="shared" si="144"/>
        <v>191762</v>
      </c>
      <c r="AD103" s="25">
        <f t="shared" si="144"/>
        <v>141623</v>
      </c>
      <c r="AE103" s="25">
        <f t="shared" si="144"/>
        <v>103695</v>
      </c>
      <c r="AF103" s="25">
        <f t="shared" si="144"/>
        <v>110741</v>
      </c>
      <c r="AG103" s="25">
        <f t="shared" si="144"/>
        <v>264436.63</v>
      </c>
      <c r="AH103" s="25">
        <f t="shared" si="144"/>
        <v>134243</v>
      </c>
      <c r="AI103" s="25">
        <f t="shared" si="144"/>
        <v>252098</v>
      </c>
      <c r="AJ103" s="25">
        <f t="shared" si="144"/>
        <v>246945.274</v>
      </c>
      <c r="AK103" s="25">
        <f t="shared" si="144"/>
        <v>346149</v>
      </c>
      <c r="AL103" s="25"/>
      <c r="AM103" s="25">
        <f>AM101</f>
        <v>-66597</v>
      </c>
      <c r="AN103" s="25">
        <f t="shared" ref="AN103:AQ103" si="145">SUMIFS($C103:$V103,$C$7:$V$7,AN$7)</f>
        <v>15018</v>
      </c>
      <c r="AO103" s="25">
        <f t="shared" si="145"/>
        <v>114961</v>
      </c>
      <c r="AP103" s="25">
        <f t="shared" si="145"/>
        <v>225660</v>
      </c>
      <c r="AQ103" s="25">
        <f t="shared" si="145"/>
        <v>388272</v>
      </c>
      <c r="AR103" s="25">
        <f>SUM(AR101:AR102)</f>
        <v>426429</v>
      </c>
      <c r="AS103" s="25">
        <f t="shared" si="142"/>
        <v>897565</v>
      </c>
      <c r="AT103" s="25">
        <f t="shared" si="136"/>
        <v>613115.63</v>
      </c>
      <c r="AU103" s="13"/>
      <c r="AV103" s="25">
        <f t="shared" si="137"/>
        <v>620495.63</v>
      </c>
      <c r="AW103" s="25">
        <f t="shared" si="138"/>
        <v>979435.27399999998</v>
      </c>
      <c r="AX103" s="25"/>
      <c r="AY103" s="25"/>
    </row>
    <row r="104" spans="1:51" ht="13" outlineLevel="1" x14ac:dyDescent="0.15">
      <c r="A104" s="3"/>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32"/>
      <c r="AM104" s="32"/>
      <c r="AN104" s="32"/>
      <c r="AO104" s="32"/>
      <c r="AP104" s="32"/>
      <c r="AQ104" s="32"/>
      <c r="AR104" s="32"/>
      <c r="AS104" s="32"/>
      <c r="AT104" s="32"/>
      <c r="AU104" s="6"/>
      <c r="AV104" s="6"/>
      <c r="AW104" s="6"/>
      <c r="AX104" s="6"/>
      <c r="AY104" s="6"/>
    </row>
    <row r="105" spans="1:51" ht="13" outlineLevel="1" x14ac:dyDescent="0.15">
      <c r="A105" s="1" t="s">
        <v>118</v>
      </c>
      <c r="B105" s="6"/>
      <c r="C105" s="6"/>
      <c r="D105" s="6"/>
      <c r="E105" s="6"/>
      <c r="F105" s="6"/>
      <c r="G105" s="6"/>
      <c r="H105" s="6"/>
      <c r="I105" s="6"/>
      <c r="J105" s="6"/>
      <c r="K105" s="6"/>
      <c r="L105" s="6"/>
      <c r="M105" s="6"/>
      <c r="N105" s="6"/>
      <c r="O105" s="6"/>
      <c r="P105" s="6"/>
      <c r="Q105" s="6"/>
      <c r="S105" s="6"/>
      <c r="T105" s="6"/>
      <c r="U105" s="6"/>
      <c r="V105" s="6"/>
      <c r="W105" s="6"/>
      <c r="X105" s="6"/>
      <c r="Y105" s="6"/>
      <c r="Z105" s="6"/>
      <c r="AA105" s="6"/>
      <c r="AB105" s="6"/>
      <c r="AC105" s="6"/>
      <c r="AD105" s="6"/>
      <c r="AE105" s="6"/>
      <c r="AF105" s="6"/>
      <c r="AG105" s="6"/>
      <c r="AH105" s="6"/>
      <c r="AI105" s="6"/>
      <c r="AJ105" s="6"/>
      <c r="AK105" s="6"/>
      <c r="AL105" s="32"/>
      <c r="AM105" s="32"/>
      <c r="AN105" s="32"/>
      <c r="AO105" s="32"/>
      <c r="AP105" s="32"/>
      <c r="AQ105" s="32"/>
      <c r="AR105" s="32"/>
      <c r="AS105" s="32"/>
      <c r="AT105" s="32"/>
      <c r="AU105" s="6"/>
      <c r="AV105" s="6"/>
      <c r="AW105" s="6"/>
      <c r="AX105" s="6"/>
      <c r="AY105" s="6"/>
    </row>
    <row r="106" spans="1:51" ht="13" outlineLevel="1" x14ac:dyDescent="0.15">
      <c r="A106" s="3" t="s">
        <v>119</v>
      </c>
      <c r="B106" s="6"/>
      <c r="C106" s="35">
        <v>-0.33</v>
      </c>
      <c r="D106" s="35">
        <v>-0.2</v>
      </c>
      <c r="E106" s="35">
        <v>-0.35</v>
      </c>
      <c r="F106" s="35">
        <v>-0.21</v>
      </c>
      <c r="G106" s="35">
        <v>-0.05</v>
      </c>
      <c r="H106" s="35">
        <v>0.02</v>
      </c>
      <c r="I106" s="35">
        <v>0.01</v>
      </c>
      <c r="J106" s="35">
        <f>J$101/J$110</f>
        <v>5.8275313391872439E-2</v>
      </c>
      <c r="K106" s="35">
        <v>0.05</v>
      </c>
      <c r="L106" s="35">
        <v>0.08</v>
      </c>
      <c r="M106" s="35">
        <v>0.08</v>
      </c>
      <c r="N106" s="35">
        <v>0.09</v>
      </c>
      <c r="O106" s="35">
        <v>7.0000000000000007E-2</v>
      </c>
      <c r="P106" s="35">
        <v>0.15</v>
      </c>
      <c r="Q106" s="35">
        <v>0.16</v>
      </c>
      <c r="R106" s="35">
        <v>0.16</v>
      </c>
      <c r="S106" s="35">
        <v>0.13</v>
      </c>
      <c r="T106" s="35">
        <v>0.23</v>
      </c>
      <c r="U106" s="35">
        <v>0.28000000000000003</v>
      </c>
      <c r="V106" s="35">
        <v>0.25</v>
      </c>
      <c r="W106" s="35">
        <v>-0.02</v>
      </c>
      <c r="X106" s="35">
        <v>0.2</v>
      </c>
      <c r="Y106" s="35">
        <v>0.39</v>
      </c>
      <c r="Z106" s="35">
        <v>0.37</v>
      </c>
      <c r="AA106" s="35">
        <v>0.47</v>
      </c>
      <c r="AB106" s="35">
        <v>0.76</v>
      </c>
      <c r="AC106" s="35">
        <v>0.41</v>
      </c>
      <c r="AD106" s="35">
        <v>0.303433918047743</v>
      </c>
      <c r="AE106" s="35">
        <v>0.189226776990775</v>
      </c>
      <c r="AF106" s="35">
        <v>0.18834437086092701</v>
      </c>
      <c r="AG106" s="36">
        <v>0.44404662275255102</v>
      </c>
      <c r="AH106" s="36">
        <v>0.22</v>
      </c>
      <c r="AI106" s="36">
        <v>0.42</v>
      </c>
      <c r="AJ106" s="36">
        <v>0.41</v>
      </c>
      <c r="AK106" s="36">
        <v>0.56999999999999995</v>
      </c>
      <c r="AL106" s="35"/>
      <c r="AM106" s="35">
        <v>-1.0900000000000001</v>
      </c>
      <c r="AN106" s="35">
        <v>0.04</v>
      </c>
      <c r="AO106" s="35">
        <v>0.3</v>
      </c>
      <c r="AP106" s="35">
        <v>0.54</v>
      </c>
      <c r="AQ106" s="35">
        <v>0.89</v>
      </c>
      <c r="AR106" s="35">
        <v>0.95</v>
      </c>
      <c r="AS106" s="38">
        <v>1.9445981083345001</v>
      </c>
      <c r="AT106" s="38">
        <v>1.05</v>
      </c>
      <c r="AU106" s="6"/>
      <c r="AV106" s="35"/>
      <c r="AW106" s="35"/>
      <c r="AX106" s="35"/>
      <c r="AY106" s="35"/>
    </row>
    <row r="107" spans="1:51" ht="13" outlineLevel="1" x14ac:dyDescent="0.15">
      <c r="A107" s="3" t="s">
        <v>120</v>
      </c>
      <c r="B107" s="6"/>
      <c r="C107" s="35"/>
      <c r="D107" s="35"/>
      <c r="E107" s="35"/>
      <c r="F107" s="35"/>
      <c r="G107" s="35">
        <v>-0.05</v>
      </c>
      <c r="H107" s="35">
        <v>0.02</v>
      </c>
      <c r="I107" s="35">
        <v>0.01</v>
      </c>
      <c r="J107" s="35">
        <f>J$103/J$111</f>
        <v>5.428579644525542E-2</v>
      </c>
      <c r="K107" s="35">
        <v>0.05</v>
      </c>
      <c r="L107" s="35">
        <v>7.0000000000000007E-2</v>
      </c>
      <c r="M107" s="35">
        <v>7.0000000000000007E-2</v>
      </c>
      <c r="N107" s="35">
        <v>0.08</v>
      </c>
      <c r="O107" s="35">
        <v>0.06</v>
      </c>
      <c r="P107" s="35">
        <v>0.13</v>
      </c>
      <c r="Q107" s="35">
        <v>0.13</v>
      </c>
      <c r="R107" s="35">
        <v>0.14000000000000001</v>
      </c>
      <c r="S107" s="35">
        <v>0.11</v>
      </c>
      <c r="T107" s="35">
        <v>0.21</v>
      </c>
      <c r="U107" s="35">
        <v>0.25</v>
      </c>
      <c r="V107" s="35">
        <v>0.23</v>
      </c>
      <c r="W107" s="35">
        <v>-0.02</v>
      </c>
      <c r="X107" s="35">
        <v>0.18</v>
      </c>
      <c r="Y107" s="35">
        <v>0.34</v>
      </c>
      <c r="Z107" s="35">
        <v>0.32</v>
      </c>
      <c r="AA107" s="35">
        <v>0.41</v>
      </c>
      <c r="AB107" s="35">
        <v>0.66</v>
      </c>
      <c r="AC107" s="35">
        <v>0.37</v>
      </c>
      <c r="AD107" s="35">
        <v>0.27070220139190199</v>
      </c>
      <c r="AE107" s="35">
        <v>0.177726702453672</v>
      </c>
      <c r="AF107" s="35">
        <v>0.178824490692297</v>
      </c>
      <c r="AG107" s="36">
        <v>0.42447517873940199</v>
      </c>
      <c r="AH107" s="36">
        <v>0.22</v>
      </c>
      <c r="AI107" s="36">
        <v>0.4</v>
      </c>
      <c r="AJ107" s="36">
        <v>0.39</v>
      </c>
      <c r="AK107" s="36">
        <v>0.55000000000000004</v>
      </c>
      <c r="AL107" s="35"/>
      <c r="AM107" s="35"/>
      <c r="AN107" s="35">
        <v>0.03</v>
      </c>
      <c r="AO107" s="35">
        <v>0.27</v>
      </c>
      <c r="AP107" s="35">
        <v>0.46</v>
      </c>
      <c r="AQ107" s="35">
        <v>0.8</v>
      </c>
      <c r="AR107" s="35">
        <v>0.84</v>
      </c>
      <c r="AS107" s="38">
        <v>1.70728993294974</v>
      </c>
      <c r="AT107" s="38">
        <v>1</v>
      </c>
      <c r="AU107" s="6"/>
      <c r="AV107" s="35"/>
      <c r="AW107" s="35"/>
      <c r="AX107" s="35"/>
      <c r="AY107" s="35"/>
    </row>
    <row r="108" spans="1:51" ht="13" outlineLevel="1" x14ac:dyDescent="0.15">
      <c r="A108" s="3"/>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row>
    <row r="109" spans="1:51" ht="13" outlineLevel="1" x14ac:dyDescent="0.15">
      <c r="A109" s="1" t="s">
        <v>121</v>
      </c>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row>
    <row r="110" spans="1:51" ht="13" outlineLevel="1" x14ac:dyDescent="0.15">
      <c r="A110" s="3" t="s">
        <v>119</v>
      </c>
      <c r="B110" s="6"/>
      <c r="C110" s="30">
        <v>145069</v>
      </c>
      <c r="D110" s="30">
        <v>149253</v>
      </c>
      <c r="E110" s="30">
        <v>152334</v>
      </c>
      <c r="F110" s="30">
        <v>234548</v>
      </c>
      <c r="G110" s="30">
        <v>331324</v>
      </c>
      <c r="H110" s="30">
        <v>334488</v>
      </c>
      <c r="I110" s="30">
        <v>343893</v>
      </c>
      <c r="J110" s="30">
        <v>356343</v>
      </c>
      <c r="K110" s="30">
        <v>366737</v>
      </c>
      <c r="L110" s="30">
        <v>376357</v>
      </c>
      <c r="M110" s="30">
        <v>383951</v>
      </c>
      <c r="N110" s="30">
        <v>390030</v>
      </c>
      <c r="O110" s="30">
        <v>395948</v>
      </c>
      <c r="P110" s="30">
        <v>403301</v>
      </c>
      <c r="Q110" s="30">
        <v>409690</v>
      </c>
      <c r="R110" s="30">
        <v>413984</v>
      </c>
      <c r="S110" s="30">
        <v>419289</v>
      </c>
      <c r="T110" s="23">
        <v>423305</v>
      </c>
      <c r="U110" s="23">
        <v>427124</v>
      </c>
      <c r="V110" s="23">
        <v>430136</v>
      </c>
      <c r="W110" s="23">
        <v>434940</v>
      </c>
      <c r="X110" s="23">
        <v>440117</v>
      </c>
      <c r="Y110" s="23">
        <v>444458</v>
      </c>
      <c r="Z110" s="23">
        <v>452869</v>
      </c>
      <c r="AA110" s="23">
        <v>454973</v>
      </c>
      <c r="AB110" s="23">
        <v>455431</v>
      </c>
      <c r="AC110" s="23">
        <v>460654</v>
      </c>
      <c r="AD110" s="23">
        <v>462562</v>
      </c>
      <c r="AE110" s="23">
        <v>541435</v>
      </c>
      <c r="AF110" s="23">
        <v>581350</v>
      </c>
      <c r="AG110" s="23">
        <v>592672</v>
      </c>
      <c r="AH110" s="23">
        <v>598875</v>
      </c>
      <c r="AI110" s="23">
        <v>602234</v>
      </c>
      <c r="AJ110" s="30">
        <v>606692</v>
      </c>
      <c r="AK110" s="30">
        <v>611276</v>
      </c>
      <c r="AL110" s="23"/>
      <c r="AM110" s="23">
        <v>170498</v>
      </c>
      <c r="AN110" s="23">
        <v>341555</v>
      </c>
      <c r="AO110" s="23">
        <v>379344</v>
      </c>
      <c r="AP110" s="23">
        <v>405731</v>
      </c>
      <c r="AQ110" s="23">
        <v>424999</v>
      </c>
      <c r="AR110" s="23">
        <v>443126</v>
      </c>
      <c r="AS110" s="23">
        <v>458432</v>
      </c>
      <c r="AT110" s="23">
        <v>578949</v>
      </c>
      <c r="AU110" s="29"/>
      <c r="AV110" s="29"/>
      <c r="AW110" s="29"/>
      <c r="AX110" s="29"/>
      <c r="AY110" s="29"/>
    </row>
    <row r="111" spans="1:51" ht="13" outlineLevel="1" x14ac:dyDescent="0.15">
      <c r="A111" s="3" t="s">
        <v>120</v>
      </c>
      <c r="B111" s="6"/>
      <c r="C111" s="30"/>
      <c r="D111" s="30"/>
      <c r="E111" s="30"/>
      <c r="F111" s="30"/>
      <c r="G111" s="30">
        <v>331324</v>
      </c>
      <c r="H111" s="30">
        <v>365731</v>
      </c>
      <c r="I111" s="30">
        <v>370746</v>
      </c>
      <c r="J111" s="30">
        <v>382531</v>
      </c>
      <c r="K111" s="30">
        <v>404319</v>
      </c>
      <c r="L111" s="30">
        <v>418468</v>
      </c>
      <c r="M111" s="30">
        <v>432284</v>
      </c>
      <c r="N111" s="30">
        <v>450703</v>
      </c>
      <c r="O111" s="30">
        <v>461761</v>
      </c>
      <c r="P111" s="30">
        <v>470022</v>
      </c>
      <c r="Q111" s="30">
        <v>495621</v>
      </c>
      <c r="R111" s="30">
        <v>488177</v>
      </c>
      <c r="S111" s="30">
        <v>487056</v>
      </c>
      <c r="T111" s="23">
        <v>486532</v>
      </c>
      <c r="U111" s="23">
        <v>486404</v>
      </c>
      <c r="V111" s="23">
        <v>485394</v>
      </c>
      <c r="W111" s="23">
        <v>434940</v>
      </c>
      <c r="X111" s="23">
        <v>500243</v>
      </c>
      <c r="Y111" s="23">
        <v>514806</v>
      </c>
      <c r="Z111" s="23">
        <v>523586</v>
      </c>
      <c r="AA111" s="23">
        <v>524540</v>
      </c>
      <c r="AB111" s="23">
        <v>522577</v>
      </c>
      <c r="AC111" s="23">
        <v>525003</v>
      </c>
      <c r="AD111" s="23">
        <v>523169</v>
      </c>
      <c r="AE111" s="23">
        <v>583452</v>
      </c>
      <c r="AF111" s="23">
        <v>619272</v>
      </c>
      <c r="AG111" s="23">
        <v>622974</v>
      </c>
      <c r="AH111" s="23">
        <v>622520</v>
      </c>
      <c r="AI111" s="23">
        <v>627423</v>
      </c>
      <c r="AJ111" s="30">
        <v>626669</v>
      </c>
      <c r="AK111" s="30">
        <v>628059</v>
      </c>
      <c r="AL111" s="23"/>
      <c r="AM111" s="23">
        <v>170498</v>
      </c>
      <c r="AN111" s="23">
        <v>341555</v>
      </c>
      <c r="AO111" s="23">
        <v>426519</v>
      </c>
      <c r="AP111" s="23">
        <v>478895</v>
      </c>
      <c r="AQ111" s="23">
        <v>486381</v>
      </c>
      <c r="AR111" s="23">
        <v>507229</v>
      </c>
      <c r="AS111" s="23">
        <v>525725</v>
      </c>
      <c r="AT111" s="23">
        <v>615034</v>
      </c>
      <c r="AU111" s="29"/>
      <c r="AV111" s="29"/>
      <c r="AW111" s="29"/>
      <c r="AX111" s="29"/>
      <c r="AY111" s="29"/>
    </row>
    <row r="112" spans="1:51" ht="13" x14ac:dyDescent="0.15">
      <c r="A112" s="82"/>
      <c r="B112" s="6"/>
      <c r="AD112" s="23"/>
      <c r="AE112" s="23"/>
      <c r="AF112" s="23"/>
      <c r="AG112" s="23"/>
      <c r="AH112" s="23"/>
      <c r="AI112" s="23"/>
      <c r="AJ112" s="23"/>
      <c r="AK112" s="23"/>
      <c r="AL112" s="29"/>
      <c r="AM112" s="29"/>
      <c r="AN112" s="29"/>
      <c r="AO112" s="29"/>
      <c r="AP112" s="29"/>
      <c r="AQ112" s="29"/>
      <c r="AR112" s="29"/>
      <c r="AS112" s="29"/>
      <c r="AT112" s="29"/>
      <c r="AU112" s="29"/>
      <c r="AV112" s="29"/>
      <c r="AW112" s="29"/>
      <c r="AX112" s="29"/>
      <c r="AY112" s="29"/>
    </row>
    <row r="113" spans="1:51" ht="13" x14ac:dyDescent="0.15">
      <c r="A113" s="82" t="s">
        <v>122</v>
      </c>
      <c r="B113" s="6"/>
      <c r="AD113" s="23"/>
      <c r="AE113" s="23"/>
      <c r="AF113" s="23"/>
      <c r="AG113" s="23"/>
      <c r="AH113" s="23"/>
      <c r="AI113" s="23"/>
      <c r="AJ113" s="23"/>
      <c r="AK113" s="23"/>
      <c r="AL113" s="29"/>
      <c r="AM113" s="29"/>
      <c r="AN113" s="29"/>
      <c r="AO113" s="29"/>
      <c r="AP113" s="29"/>
      <c r="AQ113" s="29"/>
      <c r="AR113" s="29"/>
      <c r="AS113" s="29"/>
      <c r="AT113" s="29"/>
      <c r="AU113" s="29"/>
      <c r="AV113" s="29"/>
      <c r="AW113" s="29"/>
      <c r="AX113" s="29"/>
      <c r="AY113" s="29"/>
    </row>
    <row r="114" spans="1:51" ht="13" x14ac:dyDescent="0.15">
      <c r="A114" s="6" t="s">
        <v>123</v>
      </c>
      <c r="B114" s="6"/>
      <c r="O114" s="61"/>
      <c r="P114" s="61"/>
      <c r="Q114" s="61"/>
      <c r="R114" s="61"/>
      <c r="S114" s="61"/>
      <c r="T114" s="61"/>
      <c r="U114" s="61"/>
      <c r="V114" s="61"/>
      <c r="W114" s="61"/>
      <c r="X114" s="61"/>
      <c r="Y114" s="61"/>
      <c r="Z114" s="61"/>
      <c r="AA114" s="61"/>
      <c r="AB114" s="61"/>
      <c r="AC114" s="61"/>
      <c r="AD114" s="61"/>
      <c r="AE114" s="61">
        <f>'GAAP IS'!AE34</f>
        <v>-226789</v>
      </c>
      <c r="AF114" s="61">
        <f>'GAAP IS'!AF34</f>
        <v>-213773</v>
      </c>
      <c r="AG114" s="61">
        <f>'GAAP IS'!AG34</f>
        <v>-48789</v>
      </c>
      <c r="AH114" s="61">
        <f>'GAAP IS'!AH34</f>
        <v>-135181</v>
      </c>
      <c r="AI114" s="61">
        <f>'GAAP IS'!AI34</f>
        <v>-6172</v>
      </c>
      <c r="AJ114" s="61">
        <f>'GAAP IS'!AJ34</f>
        <v>-132107</v>
      </c>
      <c r="AK114" s="61">
        <f>'GAAP IS'!AK34</f>
        <v>-9908</v>
      </c>
      <c r="AL114" s="29"/>
      <c r="AM114" s="29"/>
      <c r="AN114" s="29"/>
      <c r="AO114" s="29"/>
      <c r="AP114" s="29"/>
      <c r="AQ114" s="29"/>
      <c r="AR114" s="29"/>
      <c r="AS114" s="29"/>
      <c r="AT114" s="61">
        <f>'GAAP IS'!AT34</f>
        <v>-624532</v>
      </c>
      <c r="AU114" s="29"/>
      <c r="AV114" s="29"/>
      <c r="AW114" s="61">
        <f t="shared" ref="AW114:AW120" si="146">SUMIFS($C114:$AK114,$C$5:$AK$5,"&lt;="&amp;AW$5,$C$5:$AK$5,"&gt;"&amp;EOMONTH(AW$5,-12))</f>
        <v>-283368</v>
      </c>
      <c r="AX114" s="61"/>
      <c r="AY114" s="61"/>
    </row>
    <row r="115" spans="1:51" ht="13" x14ac:dyDescent="0.15">
      <c r="A115" s="6" t="s">
        <v>124</v>
      </c>
      <c r="B115" s="6"/>
      <c r="O115" s="61"/>
      <c r="P115" s="61"/>
      <c r="Q115" s="61"/>
      <c r="R115" s="61"/>
      <c r="S115" s="61"/>
      <c r="T115" s="61"/>
      <c r="U115" s="61"/>
      <c r="V115" s="61"/>
      <c r="W115" s="61"/>
      <c r="X115" s="61"/>
      <c r="Y115" s="61"/>
      <c r="Z115" s="61"/>
      <c r="AA115" s="61"/>
      <c r="AB115" s="61"/>
      <c r="AC115" s="61"/>
      <c r="AD115" s="61"/>
      <c r="AE115" s="61">
        <f>'GAAP IS'!AE22</f>
        <v>15469</v>
      </c>
      <c r="AF115" s="61">
        <f>'GAAP IS'!AF22</f>
        <v>17899</v>
      </c>
      <c r="AG115" s="61">
        <f>'GAAP IS'!AG22</f>
        <v>18506</v>
      </c>
      <c r="AH115" s="61">
        <f>'GAAP IS'!AH22</f>
        <v>18320</v>
      </c>
      <c r="AI115" s="61">
        <f>'GAAP IS'!AI22</f>
        <v>18508</v>
      </c>
      <c r="AJ115" s="61">
        <f>'GAAP IS'!AJ22</f>
        <v>18392</v>
      </c>
      <c r="AK115" s="61">
        <f>'GAAP IS'!AK22</f>
        <v>17880</v>
      </c>
      <c r="AL115" s="29"/>
      <c r="AM115" s="29"/>
      <c r="AN115" s="29"/>
      <c r="AO115" s="29"/>
      <c r="AP115" s="29"/>
      <c r="AQ115" s="29"/>
      <c r="AR115" s="29"/>
      <c r="AS115" s="29"/>
      <c r="AT115" s="30">
        <v>70194</v>
      </c>
      <c r="AU115" s="29"/>
      <c r="AV115" s="29"/>
      <c r="AW115" s="61">
        <f t="shared" si="146"/>
        <v>73100</v>
      </c>
      <c r="AX115" s="61"/>
      <c r="AY115" s="61"/>
    </row>
    <row r="116" spans="1:51" ht="13" x14ac:dyDescent="0.15">
      <c r="A116" s="3" t="s">
        <v>78</v>
      </c>
      <c r="B116" s="6"/>
      <c r="O116" s="61"/>
      <c r="P116" s="61"/>
      <c r="Q116" s="61"/>
      <c r="R116" s="61"/>
      <c r="S116" s="61"/>
      <c r="T116" s="61"/>
      <c r="U116" s="61"/>
      <c r="V116" s="61"/>
      <c r="W116" s="61"/>
      <c r="X116" s="61"/>
      <c r="Y116" s="61"/>
      <c r="Z116" s="61"/>
      <c r="AA116" s="61"/>
      <c r="AB116" s="61"/>
      <c r="AC116" s="61"/>
      <c r="AD116" s="61"/>
      <c r="AE116" s="61">
        <f t="shared" ref="AE116:AK116" si="147">AE24</f>
        <v>76065</v>
      </c>
      <c r="AF116" s="61">
        <f t="shared" si="147"/>
        <v>17067</v>
      </c>
      <c r="AG116" s="61">
        <f t="shared" si="147"/>
        <v>23470</v>
      </c>
      <c r="AH116" s="61">
        <f t="shared" si="147"/>
        <v>40662</v>
      </c>
      <c r="AI116" s="61">
        <f t="shared" si="147"/>
        <v>1551</v>
      </c>
      <c r="AJ116" s="61">
        <f t="shared" si="147"/>
        <v>102349</v>
      </c>
      <c r="AK116" s="61">
        <f t="shared" si="147"/>
        <v>24812</v>
      </c>
      <c r="AL116" s="29"/>
      <c r="AM116" s="29"/>
      <c r="AN116" s="29"/>
      <c r="AO116" s="29"/>
      <c r="AP116" s="29"/>
      <c r="AQ116" s="29"/>
      <c r="AR116" s="29"/>
      <c r="AS116" s="29"/>
      <c r="AT116" s="61">
        <f>AT48</f>
        <v>157264</v>
      </c>
      <c r="AU116" s="29"/>
      <c r="AV116" s="29"/>
      <c r="AW116" s="61">
        <f t="shared" si="146"/>
        <v>169374</v>
      </c>
      <c r="AX116" s="61"/>
      <c r="AY116" s="61"/>
    </row>
    <row r="117" spans="1:51" ht="13" x14ac:dyDescent="0.15">
      <c r="A117" s="6" t="s">
        <v>41</v>
      </c>
      <c r="B117" s="6"/>
      <c r="O117" s="61"/>
      <c r="P117" s="61"/>
      <c r="Q117" s="61"/>
      <c r="R117" s="61"/>
      <c r="S117" s="61"/>
      <c r="T117" s="61"/>
      <c r="U117" s="61"/>
      <c r="V117" s="61"/>
      <c r="W117" s="61"/>
      <c r="X117" s="61"/>
      <c r="Y117" s="61"/>
      <c r="Z117" s="61"/>
      <c r="AA117" s="61"/>
      <c r="AB117" s="61"/>
      <c r="AC117" s="61"/>
      <c r="AD117" s="61"/>
      <c r="AE117" s="61">
        <f>'GAAP IS'!AE31</f>
        <v>0</v>
      </c>
      <c r="AF117" s="61">
        <f>'GAAP IS'!AF31</f>
        <v>35961</v>
      </c>
      <c r="AG117" s="61">
        <f>'GAAP IS'!AG31</f>
        <v>1619</v>
      </c>
      <c r="AH117" s="61">
        <f>'GAAP IS'!AH31</f>
        <v>8991</v>
      </c>
      <c r="AI117" s="61">
        <f>'GAAP IS'!AI31</f>
        <v>0</v>
      </c>
      <c r="AJ117" s="61">
        <f>'GAAP IS'!AJ31</f>
        <v>0</v>
      </c>
      <c r="AK117" s="61">
        <f>'GAAP IS'!AK31</f>
        <v>0</v>
      </c>
      <c r="AL117" s="29"/>
      <c r="AM117" s="29"/>
      <c r="AN117" s="29"/>
      <c r="AO117" s="29"/>
      <c r="AP117" s="29"/>
      <c r="AQ117" s="29"/>
      <c r="AR117" s="29"/>
      <c r="AS117" s="29"/>
      <c r="AT117" s="61">
        <f>'GAAP IS'!AT31</f>
        <v>46571</v>
      </c>
      <c r="AU117" s="29"/>
      <c r="AV117" s="29"/>
      <c r="AW117" s="61">
        <f t="shared" si="146"/>
        <v>8991</v>
      </c>
      <c r="AX117" s="61"/>
      <c r="AY117" s="61"/>
    </row>
    <row r="118" spans="1:51" ht="13" x14ac:dyDescent="0.15">
      <c r="A118" s="6" t="s">
        <v>125</v>
      </c>
      <c r="B118" s="6"/>
      <c r="O118" s="61"/>
      <c r="P118" s="61"/>
      <c r="Q118" s="61"/>
      <c r="R118" s="61"/>
      <c r="S118" s="61"/>
      <c r="T118" s="61"/>
      <c r="U118" s="61"/>
      <c r="V118" s="61"/>
      <c r="W118" s="61"/>
      <c r="X118" s="61"/>
      <c r="Y118" s="61"/>
      <c r="Z118" s="61"/>
      <c r="AA118" s="61"/>
      <c r="AB118" s="61"/>
      <c r="AC118" s="61"/>
      <c r="AD118" s="61"/>
      <c r="AE118" s="61">
        <f>'GAAP IS'!AE32</f>
        <v>26664</v>
      </c>
      <c r="AF118" s="61">
        <f>'GAAP IS'!AF32</f>
        <v>39389</v>
      </c>
      <c r="AG118" s="61">
        <f>'GAAP IS'!AG32</f>
        <v>37361</v>
      </c>
      <c r="AH118" s="61">
        <f>'GAAP IS'!AH32</f>
        <v>35344</v>
      </c>
      <c r="AI118" s="61">
        <f>'GAAP IS'!AI32</f>
        <v>37087</v>
      </c>
      <c r="AJ118" s="61">
        <f>'GAAP IS'!AJ32</f>
        <v>36865</v>
      </c>
      <c r="AK118" s="61">
        <f>'GAAP IS'!AK32</f>
        <v>56965</v>
      </c>
      <c r="AL118" s="29"/>
      <c r="AM118" s="29"/>
      <c r="AN118" s="29"/>
      <c r="AO118" s="29"/>
      <c r="AP118" s="29"/>
      <c r="AQ118" s="29"/>
      <c r="AR118" s="29"/>
      <c r="AS118" s="29"/>
      <c r="AT118" s="30">
        <v>138758</v>
      </c>
      <c r="AU118" s="29"/>
      <c r="AV118" s="29"/>
      <c r="AW118" s="61">
        <f t="shared" si="146"/>
        <v>166261</v>
      </c>
      <c r="AX118" s="61"/>
      <c r="AY118" s="61"/>
    </row>
    <row r="119" spans="1:51" ht="13" x14ac:dyDescent="0.15">
      <c r="A119" s="3" t="s">
        <v>126</v>
      </c>
      <c r="O119" s="61"/>
      <c r="P119" s="61"/>
      <c r="Q119" s="61"/>
      <c r="R119" s="61"/>
      <c r="S119" s="61"/>
      <c r="T119" s="61"/>
      <c r="U119" s="61"/>
      <c r="V119" s="61"/>
      <c r="W119" s="61"/>
      <c r="X119" s="61"/>
      <c r="Y119" s="61"/>
      <c r="Z119" s="61"/>
      <c r="AA119" s="61"/>
      <c r="AB119" s="61"/>
      <c r="AC119" s="61"/>
      <c r="AD119" s="61"/>
      <c r="AE119" s="61">
        <v>66337</v>
      </c>
      <c r="AF119" s="30"/>
      <c r="AG119" s="30"/>
      <c r="AH119" s="30"/>
      <c r="AI119" s="30"/>
      <c r="AJ119" s="30"/>
      <c r="AK119" s="30"/>
      <c r="AL119" s="29"/>
      <c r="AM119" s="29"/>
      <c r="AN119" s="29"/>
      <c r="AO119" s="29"/>
      <c r="AP119" s="29"/>
      <c r="AQ119" s="29"/>
      <c r="AR119" s="29"/>
      <c r="AS119" s="29"/>
      <c r="AT119" s="30">
        <v>66337</v>
      </c>
      <c r="AU119" s="29"/>
      <c r="AV119" s="29"/>
      <c r="AW119" s="61">
        <f t="shared" si="146"/>
        <v>0</v>
      </c>
      <c r="AX119" s="61"/>
      <c r="AY119" s="61"/>
    </row>
    <row r="120" spans="1:51" ht="13" x14ac:dyDescent="0.15">
      <c r="A120" s="13" t="s">
        <v>127</v>
      </c>
      <c r="B120" s="6"/>
      <c r="O120" s="25"/>
      <c r="P120" s="25"/>
      <c r="Q120" s="25"/>
      <c r="R120" s="25"/>
      <c r="S120" s="25"/>
      <c r="T120" s="25"/>
      <c r="U120" s="25"/>
      <c r="V120" s="25"/>
      <c r="W120" s="25"/>
      <c r="X120" s="25"/>
      <c r="Y120" s="25"/>
      <c r="Z120" s="25"/>
      <c r="AA120" s="25"/>
      <c r="AB120" s="25"/>
      <c r="AC120" s="25"/>
      <c r="AD120" s="25"/>
      <c r="AE120" s="25">
        <f t="shared" ref="AE120:AK120" si="148">SUM(AE114:AE119)</f>
        <v>-42254</v>
      </c>
      <c r="AF120" s="25">
        <f t="shared" si="148"/>
        <v>-103457</v>
      </c>
      <c r="AG120" s="25">
        <f t="shared" si="148"/>
        <v>32167</v>
      </c>
      <c r="AH120" s="25">
        <f t="shared" si="148"/>
        <v>-31864</v>
      </c>
      <c r="AI120" s="25">
        <f t="shared" si="148"/>
        <v>50974</v>
      </c>
      <c r="AJ120" s="25">
        <f t="shared" si="148"/>
        <v>25499</v>
      </c>
      <c r="AK120" s="25">
        <f t="shared" si="148"/>
        <v>89749</v>
      </c>
      <c r="AL120" s="29"/>
      <c r="AM120" s="29"/>
      <c r="AN120" s="29"/>
      <c r="AO120" s="29"/>
      <c r="AP120" s="29"/>
      <c r="AQ120" s="29"/>
      <c r="AR120" s="29"/>
      <c r="AS120" s="29"/>
      <c r="AT120" s="25">
        <f>SUM(AT114:AT119)</f>
        <v>-145408</v>
      </c>
      <c r="AU120" s="25"/>
      <c r="AV120" s="25"/>
      <c r="AW120" s="25">
        <f t="shared" si="146"/>
        <v>134358</v>
      </c>
      <c r="AX120" s="25"/>
      <c r="AY120" s="25"/>
    </row>
    <row r="121" spans="1:51" ht="13" x14ac:dyDescent="0.15">
      <c r="A121" s="82"/>
      <c r="B121" s="6"/>
      <c r="AD121" s="23"/>
      <c r="AE121" s="23"/>
      <c r="AF121" s="23"/>
      <c r="AG121" s="23"/>
      <c r="AH121" s="23"/>
      <c r="AI121" s="23"/>
      <c r="AJ121" s="23"/>
      <c r="AK121" s="23"/>
      <c r="AL121" s="29"/>
      <c r="AM121" s="29"/>
      <c r="AN121" s="29"/>
      <c r="AO121" s="29"/>
      <c r="AP121" s="29"/>
      <c r="AQ121" s="29"/>
      <c r="AR121" s="29"/>
      <c r="AS121" s="29"/>
      <c r="AT121" s="29"/>
      <c r="AU121" s="29"/>
      <c r="AV121" s="29"/>
      <c r="AW121" s="29"/>
      <c r="AX121" s="29"/>
      <c r="AY121" s="29"/>
    </row>
    <row r="122" spans="1:51" ht="13" x14ac:dyDescent="0.15">
      <c r="A122" s="82" t="s">
        <v>59</v>
      </c>
      <c r="B122" s="6"/>
      <c r="C122" s="30"/>
      <c r="D122" s="30"/>
      <c r="E122" s="30"/>
      <c r="F122" s="30"/>
      <c r="G122" s="30"/>
      <c r="H122" s="30"/>
      <c r="I122" s="30"/>
      <c r="J122" s="30"/>
      <c r="K122" s="30"/>
      <c r="L122" s="30"/>
      <c r="M122" s="30"/>
      <c r="N122" s="30"/>
      <c r="O122" s="30"/>
      <c r="P122" s="30"/>
      <c r="Q122" s="30"/>
      <c r="R122" s="30"/>
      <c r="S122" s="30"/>
      <c r="T122" s="23"/>
      <c r="U122" s="23"/>
      <c r="V122" s="23"/>
      <c r="W122" s="23"/>
      <c r="X122" s="23"/>
      <c r="Y122" s="23"/>
      <c r="Z122" s="23"/>
      <c r="AA122" s="23"/>
      <c r="AB122" s="23"/>
      <c r="AC122" s="23"/>
      <c r="AL122" s="29"/>
      <c r="AM122" s="29"/>
      <c r="AN122" s="29"/>
      <c r="AO122" s="29"/>
      <c r="AP122" s="29"/>
      <c r="AQ122" s="29"/>
      <c r="AR122" s="29"/>
      <c r="AS122" s="29"/>
      <c r="AT122" s="29"/>
      <c r="AU122" s="29"/>
      <c r="AV122" s="29"/>
      <c r="AW122" s="29"/>
      <c r="AX122" s="29"/>
      <c r="AY122" s="29"/>
    </row>
    <row r="123" spans="1:51" ht="13" x14ac:dyDescent="0.15">
      <c r="A123" s="83" t="s">
        <v>128</v>
      </c>
      <c r="B123" s="84"/>
      <c r="C123" s="85"/>
      <c r="D123" s="85"/>
      <c r="E123" s="85"/>
      <c r="F123" s="85"/>
      <c r="G123" s="86">
        <f t="shared" ref="G123:U123" si="149">G13/C13-1</f>
        <v>0.63827020725678985</v>
      </c>
      <c r="H123" s="86">
        <f t="shared" si="149"/>
        <v>0.54494392185238794</v>
      </c>
      <c r="I123" s="86">
        <f t="shared" si="149"/>
        <v>0.50851513377287882</v>
      </c>
      <c r="J123" s="86">
        <f t="shared" si="149"/>
        <v>0.4261070563227447</v>
      </c>
      <c r="K123" s="86">
        <f t="shared" si="149"/>
        <v>0.39424583490130338</v>
      </c>
      <c r="L123" s="86">
        <f t="shared" si="149"/>
        <v>0.40749609212629312</v>
      </c>
      <c r="M123" s="86">
        <f t="shared" si="149"/>
        <v>0.44628382749174533</v>
      </c>
      <c r="N123" s="86">
        <f t="shared" si="149"/>
        <v>0.4731208013466961</v>
      </c>
      <c r="O123" s="86">
        <f t="shared" si="149"/>
        <v>0.50567289572864316</v>
      </c>
      <c r="P123" s="86">
        <f t="shared" si="149"/>
        <v>0.60321197273026006</v>
      </c>
      <c r="Q123" s="86">
        <f t="shared" si="149"/>
        <v>0.6768151340251094</v>
      </c>
      <c r="R123" s="86">
        <f t="shared" si="149"/>
        <v>0.64245130157292563</v>
      </c>
      <c r="S123" s="86">
        <f t="shared" si="149"/>
        <v>0.5939312952219542</v>
      </c>
      <c r="T123" s="86">
        <f t="shared" si="149"/>
        <v>0.4601759579485929</v>
      </c>
      <c r="U123" s="86">
        <f t="shared" si="149"/>
        <v>0.39681910116529351</v>
      </c>
      <c r="V123" s="86"/>
      <c r="W123" s="86"/>
      <c r="X123" s="86"/>
      <c r="Y123" s="86"/>
      <c r="Z123" s="86"/>
      <c r="AA123" s="86"/>
      <c r="AB123" s="86"/>
      <c r="AC123" s="86"/>
      <c r="AD123" s="86"/>
      <c r="AE123" s="86"/>
      <c r="AF123" s="86"/>
      <c r="AG123" s="86"/>
      <c r="AH123" s="86"/>
      <c r="AI123" s="86"/>
      <c r="AJ123" s="86"/>
      <c r="AK123" s="86"/>
      <c r="AL123" s="86"/>
      <c r="AM123" s="86"/>
      <c r="AN123" s="86">
        <f t="shared" ref="AN123:AP123" si="150">AN13/AM13-1</f>
        <v>0.51850197271810483</v>
      </c>
      <c r="AO123" s="86">
        <f t="shared" si="150"/>
        <v>0.43305739144618993</v>
      </c>
      <c r="AP123" s="86">
        <f t="shared" si="150"/>
        <v>0.61351697167474795</v>
      </c>
      <c r="AQ123" s="86"/>
      <c r="AR123" s="86"/>
      <c r="AS123" s="86"/>
      <c r="AT123" s="86"/>
      <c r="AU123" s="86"/>
      <c r="AV123" s="86"/>
      <c r="AW123" s="86"/>
      <c r="AX123" s="86"/>
      <c r="AY123" s="86"/>
    </row>
    <row r="124" spans="1:51" ht="13" x14ac:dyDescent="0.15">
      <c r="A124" s="83" t="s">
        <v>129</v>
      </c>
      <c r="B124" s="84"/>
      <c r="C124" s="85"/>
      <c r="D124" s="85"/>
      <c r="E124" s="85"/>
      <c r="F124" s="85"/>
      <c r="G124" s="87"/>
      <c r="H124" s="87"/>
      <c r="I124" s="87"/>
      <c r="J124" s="87"/>
      <c r="K124" s="87"/>
      <c r="L124" s="87"/>
      <c r="M124" s="87"/>
      <c r="N124" s="87"/>
      <c r="O124" s="87"/>
      <c r="P124" s="86">
        <f t="shared" ref="P124:S124" si="151">P17/L13-1</f>
        <v>0.54090253022923052</v>
      </c>
      <c r="Q124" s="86">
        <f t="shared" si="151"/>
        <v>0.55656201869973088</v>
      </c>
      <c r="R124" s="86">
        <f t="shared" si="151"/>
        <v>0.53393500272414007</v>
      </c>
      <c r="S124" s="86">
        <f t="shared" si="151"/>
        <v>0.49140864350433477</v>
      </c>
      <c r="T124" s="87"/>
      <c r="U124" s="87"/>
      <c r="V124" s="87"/>
      <c r="W124" s="87"/>
      <c r="X124" s="87"/>
      <c r="Y124" s="87"/>
      <c r="Z124" s="87"/>
      <c r="AA124" s="87"/>
      <c r="AB124" s="87"/>
      <c r="AC124" s="87"/>
      <c r="AD124" s="87"/>
      <c r="AE124" s="87"/>
      <c r="AF124" s="87"/>
      <c r="AG124" s="87"/>
      <c r="AH124" s="87"/>
      <c r="AI124" s="87"/>
      <c r="AJ124" s="87"/>
      <c r="AK124" s="87"/>
      <c r="AL124" s="86"/>
      <c r="AM124" s="86"/>
      <c r="AN124" s="86"/>
      <c r="AO124" s="86"/>
      <c r="AP124" s="86"/>
      <c r="AQ124" s="86"/>
      <c r="AR124" s="86"/>
      <c r="AS124" s="86"/>
      <c r="AT124" s="86"/>
      <c r="AU124" s="86"/>
      <c r="AV124" s="86"/>
      <c r="AW124" s="86"/>
      <c r="AX124" s="86"/>
      <c r="AY124" s="86"/>
    </row>
    <row r="125" spans="1:51" ht="13" x14ac:dyDescent="0.15">
      <c r="A125" s="88"/>
      <c r="B125" s="39"/>
      <c r="C125" s="89"/>
      <c r="D125" s="89"/>
      <c r="E125" s="89"/>
      <c r="F125" s="89"/>
      <c r="G125" s="90"/>
      <c r="H125" s="90"/>
      <c r="I125" s="90"/>
      <c r="J125" s="90"/>
      <c r="K125" s="90"/>
      <c r="L125" s="90"/>
      <c r="M125" s="90"/>
      <c r="N125" s="90"/>
      <c r="O125" s="90"/>
      <c r="P125" s="90"/>
      <c r="Q125" s="90"/>
      <c r="R125" s="90"/>
      <c r="S125" s="90"/>
      <c r="T125" s="90"/>
      <c r="U125" s="90"/>
      <c r="V125" s="90"/>
      <c r="W125" s="90"/>
      <c r="X125" s="90"/>
      <c r="Y125" s="90"/>
      <c r="Z125" s="90"/>
      <c r="AA125" s="90"/>
      <c r="AB125" s="90"/>
      <c r="AC125" s="90"/>
      <c r="AD125" s="90"/>
      <c r="AE125" s="90"/>
      <c r="AF125" s="90"/>
      <c r="AG125" s="90"/>
      <c r="AH125" s="90"/>
      <c r="AI125" s="90"/>
      <c r="AJ125" s="90"/>
      <c r="AK125" s="90"/>
      <c r="AL125" s="91"/>
      <c r="AM125" s="91"/>
      <c r="AN125" s="91"/>
      <c r="AO125" s="91"/>
      <c r="AP125" s="91"/>
      <c r="AQ125" s="91"/>
      <c r="AR125" s="91"/>
      <c r="AS125" s="91"/>
      <c r="AT125" s="91"/>
      <c r="AU125" s="91"/>
      <c r="AV125" s="91"/>
      <c r="AW125" s="91"/>
      <c r="AX125" s="91"/>
      <c r="AY125" s="91"/>
    </row>
    <row r="126" spans="1:51" ht="13" x14ac:dyDescent="0.15">
      <c r="A126" s="88" t="s">
        <v>130</v>
      </c>
      <c r="B126" s="39"/>
      <c r="C126" s="89"/>
      <c r="D126" s="89"/>
      <c r="E126" s="89"/>
      <c r="F126" s="89"/>
      <c r="G126" s="91">
        <f t="shared" ref="G126:AK126" si="152">G28/C28-1</f>
        <v>0.17680971850457383</v>
      </c>
      <c r="H126" s="91">
        <f t="shared" si="152"/>
        <v>0.3752093631275788</v>
      </c>
      <c r="I126" s="91">
        <f t="shared" si="152"/>
        <v>0.13245466289470675</v>
      </c>
      <c r="J126" s="91">
        <f t="shared" si="152"/>
        <v>0.16923866149744771</v>
      </c>
      <c r="K126" s="91">
        <f t="shared" si="152"/>
        <v>0.23568619609411456</v>
      </c>
      <c r="L126" s="91">
        <f t="shared" si="152"/>
        <v>0.28235862017749058</v>
      </c>
      <c r="M126" s="91">
        <f t="shared" si="152"/>
        <v>0.34238227946803756</v>
      </c>
      <c r="N126" s="91">
        <f t="shared" si="152"/>
        <v>0.43989556436241761</v>
      </c>
      <c r="O126" s="91">
        <f t="shared" si="152"/>
        <v>0.48934003991585318</v>
      </c>
      <c r="P126" s="91">
        <f t="shared" si="152"/>
        <v>0.45762005142579176</v>
      </c>
      <c r="Q126" s="91">
        <f t="shared" si="152"/>
        <v>0.55579579191945272</v>
      </c>
      <c r="R126" s="91">
        <f t="shared" si="152"/>
        <v>0.52056265703596027</v>
      </c>
      <c r="S126" s="91">
        <f t="shared" si="152"/>
        <v>0.53785419694232806</v>
      </c>
      <c r="T126" s="91">
        <f t="shared" si="152"/>
        <v>0.44604602377471236</v>
      </c>
      <c r="U126" s="91">
        <f t="shared" si="152"/>
        <v>0.28524956268624724</v>
      </c>
      <c r="V126" s="91">
        <f t="shared" si="152"/>
        <v>0.35133341655552131</v>
      </c>
      <c r="W126" s="91">
        <f t="shared" si="152"/>
        <v>0.56666921799748016</v>
      </c>
      <c r="X126" s="91">
        <f t="shared" si="152"/>
        <v>0.37762251211658304</v>
      </c>
      <c r="Y126" s="91">
        <f t="shared" si="152"/>
        <v>0.6584099693635197</v>
      </c>
      <c r="Z126" s="91">
        <f t="shared" si="152"/>
        <v>0.51206017201728926</v>
      </c>
      <c r="AA126" s="91">
        <f t="shared" si="152"/>
        <v>0.37516089329838298</v>
      </c>
      <c r="AB126" s="91">
        <f t="shared" si="152"/>
        <v>0.5693800420817503</v>
      </c>
      <c r="AC126" s="91">
        <f t="shared" si="152"/>
        <v>0.4700257232849252</v>
      </c>
      <c r="AD126" s="91">
        <f t="shared" si="152"/>
        <v>0.61519440764511435</v>
      </c>
      <c r="AE126" s="91">
        <f t="shared" si="152"/>
        <v>0.52389729995627454</v>
      </c>
      <c r="AF126" s="91">
        <f t="shared" si="152"/>
        <v>0.65286474053082055</v>
      </c>
      <c r="AG126" s="91">
        <f t="shared" si="152"/>
        <v>0.38918776382946318</v>
      </c>
      <c r="AH126" s="91">
        <f t="shared" si="152"/>
        <v>0.39205564591424968</v>
      </c>
      <c r="AI126" s="91">
        <f t="shared" si="152"/>
        <v>0.22449246760140551</v>
      </c>
      <c r="AJ126" s="91">
        <f t="shared" si="152"/>
        <v>0.15440044101670658</v>
      </c>
      <c r="AK126" s="91">
        <f t="shared" si="152"/>
        <v>0.14382415473823906</v>
      </c>
      <c r="AL126" s="91"/>
      <c r="AM126" s="91"/>
      <c r="AN126" s="91">
        <f t="shared" ref="AN126:AT126" si="153">AN28/AM28-1</f>
        <v>0.20650976373882957</v>
      </c>
      <c r="AO126" s="91">
        <f t="shared" si="153"/>
        <v>0.32860782611636585</v>
      </c>
      <c r="AP126" s="91">
        <f t="shared" si="153"/>
        <v>0.50790755032109614</v>
      </c>
      <c r="AQ126" s="91">
        <f t="shared" si="153"/>
        <v>0.39440283984600311</v>
      </c>
      <c r="AR126" s="91">
        <f t="shared" si="153"/>
        <v>0.52822222924705531</v>
      </c>
      <c r="AS126" s="91">
        <f t="shared" si="153"/>
        <v>0.50947079058369549</v>
      </c>
      <c r="AT126" s="91">
        <f t="shared" si="153"/>
        <v>0.47926851491441758</v>
      </c>
      <c r="AU126" s="91"/>
      <c r="AV126" s="91"/>
      <c r="AW126" s="91">
        <f>AW28/AV28-1</f>
        <v>0.21927974997996635</v>
      </c>
      <c r="AX126" s="91"/>
      <c r="AY126" s="91"/>
    </row>
    <row r="127" spans="1:51" ht="13" x14ac:dyDescent="0.15">
      <c r="A127" s="88"/>
      <c r="B127" s="39"/>
      <c r="C127" s="89"/>
      <c r="D127" s="89"/>
      <c r="E127" s="89"/>
      <c r="F127" s="89"/>
      <c r="G127" s="89"/>
      <c r="H127" s="89"/>
      <c r="I127" s="89"/>
      <c r="J127" s="89"/>
      <c r="K127" s="92"/>
      <c r="L127" s="92"/>
      <c r="M127" s="92"/>
      <c r="N127" s="92"/>
      <c r="O127" s="92"/>
      <c r="P127" s="92"/>
      <c r="Q127" s="92"/>
      <c r="R127" s="92"/>
      <c r="S127" s="92"/>
      <c r="T127" s="92"/>
      <c r="U127" s="92"/>
      <c r="V127" s="92"/>
      <c r="W127" s="92"/>
      <c r="X127" s="92"/>
      <c r="Y127" s="92"/>
      <c r="Z127" s="92"/>
      <c r="AA127" s="92"/>
      <c r="AB127" s="92"/>
      <c r="AC127" s="92"/>
      <c r="AD127" s="92"/>
      <c r="AE127" s="92"/>
      <c r="AF127" s="92"/>
      <c r="AG127" s="92"/>
      <c r="AH127" s="92"/>
      <c r="AI127" s="92"/>
      <c r="AJ127" s="92"/>
      <c r="AK127" s="92"/>
      <c r="AL127" s="93"/>
      <c r="AM127" s="93"/>
      <c r="AN127" s="93"/>
      <c r="AO127" s="93"/>
      <c r="AP127" s="93"/>
      <c r="AQ127" s="93"/>
      <c r="AR127" s="94"/>
      <c r="AS127" s="94"/>
      <c r="AT127" s="94"/>
      <c r="AU127" s="93"/>
      <c r="AV127" s="93"/>
      <c r="AW127" s="93"/>
      <c r="AX127" s="93"/>
      <c r="AY127" s="93"/>
    </row>
    <row r="128" spans="1:51" ht="13" x14ac:dyDescent="0.15">
      <c r="A128" s="88" t="s">
        <v>131</v>
      </c>
      <c r="B128" s="39"/>
      <c r="C128" s="89"/>
      <c r="D128" s="89"/>
      <c r="E128" s="89"/>
      <c r="F128" s="89"/>
      <c r="G128" s="50" t="s">
        <v>132</v>
      </c>
      <c r="H128" s="50" t="s">
        <v>132</v>
      </c>
      <c r="I128" s="50" t="s">
        <v>132</v>
      </c>
      <c r="J128" s="50" t="s">
        <v>132</v>
      </c>
      <c r="K128" s="45" t="s">
        <v>132</v>
      </c>
      <c r="L128" s="91">
        <f t="shared" ref="L128:X128" si="154">L32/H32-1</f>
        <v>1.9071212362593597</v>
      </c>
      <c r="M128" s="91">
        <f t="shared" si="154"/>
        <v>1.9513894863632455</v>
      </c>
      <c r="N128" s="91">
        <f t="shared" si="154"/>
        <v>0.38233813311851783</v>
      </c>
      <c r="O128" s="91">
        <f t="shared" si="154"/>
        <v>0.32817761332099904</v>
      </c>
      <c r="P128" s="91">
        <f t="shared" si="154"/>
        <v>0.87204077159140736</v>
      </c>
      <c r="Q128" s="91">
        <f t="shared" si="154"/>
        <v>1.0696420242537314</v>
      </c>
      <c r="R128" s="91">
        <f t="shared" si="154"/>
        <v>0.97431041181041178</v>
      </c>
      <c r="S128" s="91">
        <f t="shared" si="154"/>
        <v>0.7188666629520255</v>
      </c>
      <c r="T128" s="91">
        <f t="shared" si="154"/>
        <v>0.54128977488949381</v>
      </c>
      <c r="U128" s="91">
        <f t="shared" si="154"/>
        <v>0.84969787455807988</v>
      </c>
      <c r="V128" s="91">
        <f t="shared" si="154"/>
        <v>0.45774197515680726</v>
      </c>
      <c r="W128" s="91">
        <f t="shared" si="154"/>
        <v>-0.84876087978345782</v>
      </c>
      <c r="X128" s="91">
        <f t="shared" si="154"/>
        <v>-7.0016333662538899E-2</v>
      </c>
      <c r="Y128" s="91">
        <f t="shared" ref="Y128:Z128" si="155">Y72/U72-1</f>
        <v>0.38071777221050396</v>
      </c>
      <c r="Z128" s="91">
        <f t="shared" si="155"/>
        <v>0.56492503944182437</v>
      </c>
      <c r="AA128" s="50" t="s">
        <v>133</v>
      </c>
      <c r="AB128" s="91">
        <f t="shared" ref="AB128:AK128" si="156">AB72/X72-1</f>
        <v>2.6742400261408541</v>
      </c>
      <c r="AC128" s="91">
        <f t="shared" si="156"/>
        <v>0.28726009265387153</v>
      </c>
      <c r="AD128" s="91">
        <f t="shared" si="156"/>
        <v>-7.0570222492978285E-3</v>
      </c>
      <c r="AE128" s="91">
        <f t="shared" si="156"/>
        <v>-0.17306463150854823</v>
      </c>
      <c r="AF128" s="91">
        <f t="shared" si="156"/>
        <v>-0.47934812212705169</v>
      </c>
      <c r="AG128" s="91">
        <f t="shared" si="156"/>
        <v>0.40253463921235966</v>
      </c>
      <c r="AH128" s="91">
        <f t="shared" si="156"/>
        <v>0.52514388098599207</v>
      </c>
      <c r="AI128" s="91">
        <f t="shared" si="156"/>
        <v>0.88557081505520552</v>
      </c>
      <c r="AJ128" s="91">
        <f t="shared" si="156"/>
        <v>1.0518730450192697</v>
      </c>
      <c r="AK128" s="91">
        <f t="shared" si="156"/>
        <v>0.45860215053763431</v>
      </c>
      <c r="AL128" s="93"/>
      <c r="AM128" s="93"/>
      <c r="AN128" s="45" t="s">
        <v>132</v>
      </c>
      <c r="AO128" s="91">
        <f t="shared" ref="AO128:AT128" si="157">AO32/AN32-1</f>
        <v>2.0968654621605363</v>
      </c>
      <c r="AP128" s="91">
        <f t="shared" si="157"/>
        <v>0.84536972426245782</v>
      </c>
      <c r="AQ128" s="91">
        <f t="shared" si="157"/>
        <v>0.62501218214351151</v>
      </c>
      <c r="AR128" s="91">
        <f t="shared" si="157"/>
        <v>0.13726181651565428</v>
      </c>
      <c r="AS128" s="91">
        <f t="shared" si="157"/>
        <v>1.1381944898548952</v>
      </c>
      <c r="AT128" s="91">
        <f t="shared" si="157"/>
        <v>-2.2386292785718243E-2</v>
      </c>
      <c r="AU128" s="91"/>
      <c r="AV128" s="91"/>
      <c r="AW128" s="91">
        <f>AW32/AV32-1</f>
        <v>0.68987211544052851</v>
      </c>
      <c r="AX128" s="91"/>
      <c r="AY128" s="91"/>
    </row>
    <row r="129" spans="1:51" ht="13" x14ac:dyDescent="0.15">
      <c r="A129" s="3"/>
      <c r="B129" s="6"/>
      <c r="C129" s="30"/>
      <c r="D129" s="30"/>
      <c r="E129" s="30"/>
      <c r="F129" s="30"/>
      <c r="G129" s="30"/>
      <c r="H129" s="30"/>
      <c r="I129" s="30"/>
      <c r="J129" s="30"/>
      <c r="K129" s="30"/>
      <c r="L129" s="30"/>
      <c r="M129" s="30"/>
      <c r="N129" s="30"/>
      <c r="O129" s="30"/>
      <c r="P129" s="30"/>
      <c r="Q129" s="30"/>
      <c r="R129" s="30"/>
      <c r="S129" s="30"/>
      <c r="T129" s="23"/>
      <c r="U129" s="23"/>
      <c r="V129" s="23"/>
      <c r="W129" s="23"/>
      <c r="X129" s="23"/>
      <c r="Y129" s="23"/>
      <c r="Z129" s="29"/>
      <c r="AA129" s="29"/>
      <c r="AB129" s="29"/>
      <c r="AC129" s="29"/>
      <c r="AD129" s="93"/>
      <c r="AE129" s="29"/>
      <c r="AF129" s="29"/>
      <c r="AG129" s="29"/>
      <c r="AH129" s="29"/>
      <c r="AI129" s="29"/>
      <c r="AJ129" s="29"/>
      <c r="AK129" s="29"/>
      <c r="AL129" s="29"/>
      <c r="AM129" s="29"/>
      <c r="AN129" s="29"/>
      <c r="AO129" s="29"/>
      <c r="AP129" s="29"/>
      <c r="AQ129" s="29"/>
      <c r="AR129" s="29"/>
      <c r="AS129" s="29"/>
      <c r="AT129" s="29"/>
      <c r="AU129" s="29"/>
      <c r="AV129" s="29"/>
      <c r="AW129" s="29"/>
      <c r="AX129" s="29"/>
      <c r="AY129" s="29"/>
    </row>
    <row r="130" spans="1:51" ht="24" x14ac:dyDescent="0.15">
      <c r="A130" s="95" t="s">
        <v>134</v>
      </c>
      <c r="B130" s="6"/>
      <c r="C130" s="30"/>
      <c r="D130" s="30"/>
      <c r="E130" s="30"/>
      <c r="F130" s="30"/>
      <c r="G130" s="30"/>
      <c r="H130" s="30"/>
      <c r="I130" s="30"/>
      <c r="J130" s="30"/>
      <c r="K130" s="30"/>
      <c r="L130" s="30"/>
      <c r="M130" s="30"/>
      <c r="N130" s="30"/>
      <c r="O130" s="30"/>
      <c r="P130" s="30"/>
      <c r="Q130" s="30"/>
      <c r="R130" s="30"/>
      <c r="S130" s="30"/>
      <c r="T130" s="23"/>
      <c r="U130" s="23"/>
      <c r="V130" s="23"/>
      <c r="W130" s="23"/>
      <c r="X130" s="23"/>
      <c r="Y130" s="23"/>
      <c r="Z130" s="29"/>
      <c r="AA130" s="29"/>
      <c r="AB130" s="29"/>
      <c r="AC130" s="29"/>
      <c r="AD130" s="29"/>
      <c r="AE130" s="29"/>
      <c r="AF130" s="29"/>
      <c r="AG130" s="29"/>
      <c r="AH130" s="29"/>
      <c r="AI130" s="29"/>
      <c r="AJ130" s="29"/>
      <c r="AK130" s="29"/>
      <c r="AL130" s="29"/>
      <c r="AM130" s="29"/>
      <c r="AN130" s="29"/>
      <c r="AO130" s="29"/>
      <c r="AP130" s="29"/>
      <c r="AQ130" s="29"/>
      <c r="AR130" s="29"/>
      <c r="AS130" s="29"/>
      <c r="AT130" s="29"/>
      <c r="AU130" s="29"/>
      <c r="AV130" s="29"/>
      <c r="AW130" s="29"/>
      <c r="AX130" s="29"/>
      <c r="AY130" s="29"/>
    </row>
    <row r="131" spans="1:51" ht="36" x14ac:dyDescent="0.15">
      <c r="A131" s="95" t="s">
        <v>135</v>
      </c>
      <c r="B131" s="6"/>
      <c r="C131" s="30"/>
      <c r="D131" s="30"/>
      <c r="E131" s="30"/>
      <c r="F131" s="30"/>
      <c r="G131" s="30"/>
      <c r="H131" s="30"/>
      <c r="I131" s="30"/>
      <c r="J131" s="30"/>
      <c r="K131" s="30"/>
      <c r="L131" s="30"/>
      <c r="M131" s="30"/>
      <c r="N131" s="30"/>
      <c r="O131" s="30"/>
      <c r="P131" s="30"/>
      <c r="Q131" s="30"/>
      <c r="R131" s="30"/>
      <c r="S131" s="30"/>
      <c r="T131" s="23"/>
      <c r="U131" s="23"/>
      <c r="V131" s="23"/>
      <c r="W131" s="23"/>
      <c r="X131" s="23"/>
      <c r="Y131" s="23"/>
      <c r="Z131" s="29"/>
      <c r="AA131" s="29"/>
      <c r="AB131" s="29"/>
      <c r="AC131" s="29"/>
      <c r="AD131" s="29"/>
      <c r="AE131" s="29"/>
      <c r="AF131" s="29"/>
      <c r="AG131" s="29"/>
      <c r="AH131" s="29"/>
      <c r="AI131" s="29"/>
      <c r="AJ131" s="29"/>
      <c r="AK131" s="29"/>
      <c r="AL131" s="29"/>
      <c r="AM131" s="29"/>
      <c r="AN131" s="29"/>
      <c r="AO131" s="29"/>
      <c r="AP131" s="29"/>
      <c r="AQ131" s="29"/>
      <c r="AR131" s="29"/>
      <c r="AS131" s="29"/>
      <c r="AT131" s="29"/>
      <c r="AU131" s="29"/>
      <c r="AV131" s="29"/>
      <c r="AW131" s="29"/>
      <c r="AX131" s="29"/>
      <c r="AY131" s="29"/>
    </row>
    <row r="132" spans="1:51" ht="72" x14ac:dyDescent="0.15">
      <c r="A132" s="95" t="s">
        <v>136</v>
      </c>
      <c r="B132" s="6"/>
      <c r="C132" s="30"/>
      <c r="D132" s="30"/>
      <c r="E132" s="30"/>
      <c r="F132" s="30"/>
      <c r="G132" s="30"/>
      <c r="H132" s="30"/>
      <c r="I132" s="30"/>
      <c r="J132" s="30"/>
      <c r="K132" s="30"/>
      <c r="L132" s="30"/>
      <c r="M132" s="30"/>
      <c r="N132" s="30"/>
      <c r="O132" s="30"/>
      <c r="P132" s="30"/>
      <c r="Q132" s="30"/>
      <c r="R132" s="30"/>
      <c r="S132" s="30"/>
      <c r="T132" s="23"/>
      <c r="U132" s="23"/>
      <c r="V132" s="23"/>
      <c r="W132" s="23"/>
      <c r="X132" s="23"/>
      <c r="Y132" s="23"/>
      <c r="Z132" s="29"/>
      <c r="AA132" s="29"/>
      <c r="AB132" s="29"/>
      <c r="AC132" s="29"/>
      <c r="AD132" s="29"/>
      <c r="AE132" s="29"/>
      <c r="AF132" s="29"/>
      <c r="AG132" s="29"/>
      <c r="AH132" s="29"/>
      <c r="AI132" s="29"/>
      <c r="AJ132" s="29"/>
      <c r="AK132" s="29"/>
      <c r="AL132" s="29"/>
      <c r="AM132" s="29"/>
      <c r="AN132" s="29"/>
      <c r="AO132" s="29"/>
      <c r="AP132" s="29"/>
      <c r="AQ132" s="29"/>
      <c r="AR132" s="29"/>
      <c r="AS132" s="29"/>
      <c r="AT132" s="29"/>
      <c r="AU132" s="29"/>
      <c r="AV132" s="29"/>
      <c r="AW132" s="29"/>
      <c r="AX132" s="29"/>
      <c r="AY132" s="29"/>
    </row>
    <row r="133" spans="1:51" ht="48" x14ac:dyDescent="0.15">
      <c r="A133" s="48" t="s">
        <v>137</v>
      </c>
      <c r="B133" s="6"/>
      <c r="C133" s="30"/>
      <c r="D133" s="30"/>
      <c r="E133" s="30"/>
      <c r="F133" s="30"/>
      <c r="G133" s="30"/>
      <c r="H133" s="30"/>
      <c r="I133" s="30"/>
      <c r="J133" s="30"/>
      <c r="K133" s="30"/>
      <c r="L133" s="30"/>
      <c r="M133" s="30"/>
      <c r="N133" s="30"/>
      <c r="O133" s="30"/>
      <c r="P133" s="30"/>
      <c r="Q133" s="30"/>
      <c r="R133" s="30"/>
      <c r="S133" s="30"/>
      <c r="T133" s="23"/>
      <c r="U133" s="23"/>
      <c r="V133" s="23"/>
      <c r="W133" s="23"/>
      <c r="X133" s="23"/>
      <c r="Y133" s="23"/>
      <c r="Z133" s="29"/>
      <c r="AA133" s="29"/>
      <c r="AB133" s="29"/>
      <c r="AC133" s="29"/>
      <c r="AD133" s="29"/>
      <c r="AE133" s="29"/>
      <c r="AF133" s="29"/>
      <c r="AG133" s="29"/>
      <c r="AH133" s="29"/>
      <c r="AI133" s="29"/>
      <c r="AJ133" s="29"/>
      <c r="AK133" s="29"/>
      <c r="AL133" s="29"/>
      <c r="AM133" s="29"/>
      <c r="AN133" s="29"/>
      <c r="AO133" s="29"/>
      <c r="AP133" s="29"/>
      <c r="AQ133" s="29"/>
      <c r="AR133" s="29"/>
      <c r="AS133" s="29"/>
      <c r="AT133" s="29"/>
      <c r="AU133" s="29"/>
      <c r="AV133" s="29"/>
      <c r="AW133" s="29"/>
      <c r="AX133" s="29"/>
      <c r="AY133" s="29"/>
    </row>
    <row r="134" spans="1:51" ht="48" x14ac:dyDescent="0.15">
      <c r="A134" s="48" t="s">
        <v>138</v>
      </c>
      <c r="B134" s="6"/>
      <c r="C134" s="30"/>
      <c r="D134" s="30"/>
      <c r="E134" s="30"/>
      <c r="F134" s="30"/>
      <c r="G134" s="30"/>
      <c r="H134" s="30"/>
      <c r="I134" s="30"/>
      <c r="J134" s="30"/>
      <c r="K134" s="30"/>
      <c r="L134" s="30"/>
      <c r="M134" s="30"/>
      <c r="N134" s="30"/>
      <c r="O134" s="30"/>
      <c r="P134" s="30"/>
      <c r="Q134" s="30"/>
      <c r="R134" s="30"/>
      <c r="S134" s="30"/>
      <c r="T134" s="23"/>
      <c r="U134" s="23"/>
      <c r="V134" s="23"/>
      <c r="W134" s="23"/>
      <c r="X134" s="23"/>
      <c r="Y134" s="23"/>
      <c r="Z134" s="29"/>
      <c r="AA134" s="29"/>
      <c r="AB134" s="29"/>
      <c r="AC134" s="29"/>
      <c r="AD134" s="29"/>
      <c r="AE134" s="29"/>
      <c r="AF134" s="29"/>
      <c r="AG134" s="29"/>
      <c r="AH134" s="29"/>
      <c r="AI134" s="29"/>
      <c r="AJ134" s="29"/>
      <c r="AK134" s="29"/>
      <c r="AL134" s="29"/>
      <c r="AM134" s="29"/>
      <c r="AN134" s="29"/>
      <c r="AO134" s="29"/>
      <c r="AP134" s="29"/>
      <c r="AQ134" s="29"/>
      <c r="AR134" s="29"/>
      <c r="AS134" s="29"/>
      <c r="AT134" s="29"/>
      <c r="AU134" s="29"/>
      <c r="AV134" s="29"/>
      <c r="AW134" s="29"/>
      <c r="AX134" s="29"/>
      <c r="AY134" s="29"/>
    </row>
    <row r="135" spans="1:51" ht="13" x14ac:dyDescent="0.15">
      <c r="A135" s="95"/>
      <c r="B135" s="6"/>
      <c r="C135" s="30"/>
      <c r="D135" s="30"/>
      <c r="E135" s="30"/>
      <c r="F135" s="30"/>
      <c r="G135" s="30"/>
      <c r="H135" s="30"/>
      <c r="I135" s="30"/>
      <c r="J135" s="30"/>
      <c r="K135" s="30"/>
      <c r="L135" s="30"/>
      <c r="M135" s="30"/>
      <c r="N135" s="30"/>
      <c r="O135" s="30"/>
      <c r="P135" s="30"/>
      <c r="Q135" s="30"/>
      <c r="R135" s="30"/>
      <c r="S135" s="30"/>
      <c r="T135" s="23"/>
      <c r="U135" s="23"/>
      <c r="V135" s="23"/>
      <c r="W135" s="23"/>
      <c r="X135" s="23"/>
      <c r="Y135" s="23"/>
      <c r="Z135" s="29"/>
      <c r="AA135" s="29"/>
      <c r="AB135" s="29"/>
      <c r="AC135" s="29"/>
      <c r="AD135" s="29"/>
      <c r="AE135" s="29"/>
      <c r="AF135" s="29"/>
      <c r="AG135" s="29"/>
      <c r="AH135" s="29"/>
      <c r="AI135" s="29"/>
      <c r="AJ135" s="29"/>
      <c r="AK135" s="29"/>
      <c r="AL135" s="29"/>
      <c r="AM135" s="29"/>
      <c r="AN135" s="29"/>
      <c r="AO135" s="29"/>
      <c r="AP135" s="29"/>
      <c r="AQ135" s="29"/>
      <c r="AR135" s="29"/>
      <c r="AS135" s="29"/>
      <c r="AT135" s="29"/>
      <c r="AU135" s="29"/>
      <c r="AV135" s="29"/>
      <c r="AW135" s="29"/>
      <c r="AX135" s="29"/>
      <c r="AY135" s="29"/>
    </row>
  </sheetData>
  <mergeCells count="11">
    <mergeCell ref="AE4:AH4"/>
    <mergeCell ref="AI4:AK4"/>
    <mergeCell ref="AM4:AT4"/>
    <mergeCell ref="AV4:AW4"/>
    <mergeCell ref="C4:F4"/>
    <mergeCell ref="G4:J4"/>
    <mergeCell ref="K4:N4"/>
    <mergeCell ref="O4:R4"/>
    <mergeCell ref="S4:V4"/>
    <mergeCell ref="W4:Z4"/>
    <mergeCell ref="AA4:AD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AY81"/>
  <sheetViews>
    <sheetView showGridLines="0" workbookViewId="0">
      <pane xSplit="1" ySplit="7" topLeftCell="B8" activePane="bottomRight" state="frozen"/>
      <selection pane="topRight" activeCell="B1" sqref="B1"/>
      <selection pane="bottomLeft" activeCell="A8" sqref="A8"/>
      <selection pane="bottomRight" activeCell="B8" sqref="B8"/>
    </sheetView>
  </sheetViews>
  <sheetFormatPr baseColWidth="10" defaultColWidth="12.6640625" defaultRowHeight="15.75" customHeight="1" outlineLevelRow="1" outlineLevelCol="1" x14ac:dyDescent="0.15"/>
  <cols>
    <col min="1" max="1" width="45.6640625" customWidth="1"/>
    <col min="2" max="2" width="4.1640625" customWidth="1" collapsed="1"/>
    <col min="3" max="14" width="11.1640625" hidden="1" customWidth="1" outlineLevel="1"/>
    <col min="15" max="37" width="11.1640625" customWidth="1"/>
    <col min="38" max="38" width="6.33203125" customWidth="1"/>
    <col min="39" max="42" width="11.1640625" customWidth="1"/>
    <col min="43" max="43" width="12.33203125" customWidth="1"/>
    <col min="44" max="46" width="12.1640625" customWidth="1"/>
    <col min="47" max="47" width="6.33203125" customWidth="1"/>
  </cols>
  <sheetData>
    <row r="1" spans="1:51" ht="13" x14ac:dyDescent="0.15">
      <c r="A1" s="7" t="s">
        <v>9</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row>
    <row r="2" spans="1:51" ht="13" x14ac:dyDescent="0.15">
      <c r="A2" s="11" t="s">
        <v>139</v>
      </c>
      <c r="B2" s="6"/>
      <c r="X2" s="6"/>
      <c r="Y2" s="6"/>
      <c r="Z2" s="6"/>
      <c r="AA2" s="6"/>
      <c r="AB2" s="6"/>
      <c r="AC2" s="6"/>
      <c r="AD2" s="6"/>
      <c r="AE2" s="6"/>
      <c r="AF2" s="6"/>
      <c r="AG2" s="6"/>
      <c r="AH2" s="6"/>
      <c r="AI2" s="6"/>
      <c r="AJ2" s="6"/>
      <c r="AK2" s="6"/>
      <c r="AL2" s="6"/>
      <c r="AM2" s="6"/>
      <c r="AN2" s="6"/>
      <c r="AO2" s="6"/>
      <c r="AP2" s="6"/>
      <c r="AQ2" s="6"/>
      <c r="AR2" s="6"/>
      <c r="AS2" s="10"/>
      <c r="AT2" s="10"/>
      <c r="AU2" s="10"/>
      <c r="AV2" s="6"/>
      <c r="AW2" s="6"/>
      <c r="AX2" s="6"/>
      <c r="AY2" s="6"/>
    </row>
    <row r="3" spans="1:51" ht="13" x14ac:dyDescent="0.15">
      <c r="A3" s="11" t="s">
        <v>140</v>
      </c>
      <c r="B3" s="6"/>
      <c r="W3" s="51"/>
      <c r="X3" s="6"/>
      <c r="Y3" s="6"/>
      <c r="Z3" s="6"/>
      <c r="AA3" s="6"/>
      <c r="AB3" s="6"/>
      <c r="AC3" s="6"/>
      <c r="AD3" s="6"/>
      <c r="AE3" s="6"/>
      <c r="AF3" s="6"/>
      <c r="AG3" s="6"/>
      <c r="AH3" s="6"/>
      <c r="AI3" s="6"/>
      <c r="AJ3" s="6"/>
      <c r="AK3" s="6"/>
      <c r="AL3" s="6"/>
      <c r="AM3" s="6"/>
      <c r="AN3" s="6"/>
      <c r="AO3" s="6"/>
      <c r="AP3" s="6"/>
      <c r="AQ3" s="6"/>
      <c r="AR3" s="6"/>
      <c r="AS3" s="10"/>
      <c r="AT3" s="10"/>
      <c r="AU3" s="10"/>
      <c r="AV3" s="6"/>
      <c r="AW3" s="6"/>
      <c r="AX3" s="6"/>
      <c r="AY3" s="6"/>
    </row>
    <row r="4" spans="1:51" ht="13" collapsed="1" x14ac:dyDescent="0.15">
      <c r="A4" s="11" t="s">
        <v>68</v>
      </c>
      <c r="B4" s="6"/>
      <c r="C4" s="140" t="s">
        <v>13</v>
      </c>
      <c r="D4" s="139"/>
      <c r="E4" s="139"/>
      <c r="F4" s="139"/>
      <c r="G4" s="140" t="s">
        <v>13</v>
      </c>
      <c r="H4" s="139"/>
      <c r="I4" s="139"/>
      <c r="J4" s="139"/>
      <c r="K4" s="140" t="s">
        <v>13</v>
      </c>
      <c r="L4" s="139"/>
      <c r="M4" s="139"/>
      <c r="N4" s="139"/>
      <c r="O4" s="140" t="s">
        <v>13</v>
      </c>
      <c r="P4" s="139"/>
      <c r="Q4" s="139"/>
      <c r="R4" s="139"/>
      <c r="S4" s="140" t="s">
        <v>13</v>
      </c>
      <c r="T4" s="139"/>
      <c r="U4" s="139"/>
      <c r="V4" s="139"/>
      <c r="W4" s="141" t="s">
        <v>13</v>
      </c>
      <c r="X4" s="139"/>
      <c r="Y4" s="139"/>
      <c r="Z4" s="139"/>
      <c r="AA4" s="142" t="s">
        <v>13</v>
      </c>
      <c r="AB4" s="139"/>
      <c r="AC4" s="139"/>
      <c r="AD4" s="139"/>
      <c r="AE4" s="138" t="s">
        <v>13</v>
      </c>
      <c r="AF4" s="139"/>
      <c r="AG4" s="139"/>
      <c r="AH4" s="139"/>
      <c r="AI4" s="138" t="s">
        <v>13</v>
      </c>
      <c r="AJ4" s="139"/>
      <c r="AK4" s="139"/>
      <c r="AL4" s="7"/>
      <c r="AM4" s="140" t="s">
        <v>14</v>
      </c>
      <c r="AN4" s="139"/>
      <c r="AO4" s="139"/>
      <c r="AP4" s="139"/>
      <c r="AQ4" s="139"/>
      <c r="AR4" s="139"/>
      <c r="AS4" s="139"/>
      <c r="AT4" s="139"/>
      <c r="AU4" s="6"/>
      <c r="AV4" s="140" t="s">
        <v>141</v>
      </c>
      <c r="AW4" s="139"/>
      <c r="AX4" s="7"/>
      <c r="AY4" s="7"/>
    </row>
    <row r="5" spans="1:51" ht="13" hidden="1" outlineLevel="1" x14ac:dyDescent="0.15">
      <c r="A5" s="13"/>
      <c r="B5" s="13"/>
      <c r="C5" s="14">
        <v>42094</v>
      </c>
      <c r="D5" s="15">
        <f t="shared" ref="D5:V5" si="0">EOMONTH(C5,3)</f>
        <v>42185</v>
      </c>
      <c r="E5" s="15">
        <f t="shared" si="0"/>
        <v>42277</v>
      </c>
      <c r="F5" s="15">
        <f t="shared" si="0"/>
        <v>42369</v>
      </c>
      <c r="G5" s="15">
        <f t="shared" si="0"/>
        <v>42460</v>
      </c>
      <c r="H5" s="15">
        <f t="shared" si="0"/>
        <v>42551</v>
      </c>
      <c r="I5" s="15">
        <f t="shared" si="0"/>
        <v>42643</v>
      </c>
      <c r="J5" s="15">
        <f t="shared" si="0"/>
        <v>42735</v>
      </c>
      <c r="K5" s="15">
        <f t="shared" si="0"/>
        <v>42825</v>
      </c>
      <c r="L5" s="15">
        <f t="shared" si="0"/>
        <v>42916</v>
      </c>
      <c r="M5" s="15">
        <f t="shared" si="0"/>
        <v>43008</v>
      </c>
      <c r="N5" s="15">
        <f t="shared" si="0"/>
        <v>43100</v>
      </c>
      <c r="O5" s="15">
        <f t="shared" si="0"/>
        <v>43190</v>
      </c>
      <c r="P5" s="15">
        <f t="shared" si="0"/>
        <v>43281</v>
      </c>
      <c r="Q5" s="15">
        <f t="shared" si="0"/>
        <v>43373</v>
      </c>
      <c r="R5" s="15">
        <f t="shared" si="0"/>
        <v>43465</v>
      </c>
      <c r="S5" s="15">
        <f t="shared" si="0"/>
        <v>43555</v>
      </c>
      <c r="T5" s="15">
        <f t="shared" si="0"/>
        <v>43646</v>
      </c>
      <c r="U5" s="15">
        <f t="shared" si="0"/>
        <v>43738</v>
      </c>
      <c r="V5" s="15">
        <f t="shared" si="0"/>
        <v>43830</v>
      </c>
      <c r="W5" s="15">
        <v>43921</v>
      </c>
      <c r="X5" s="15">
        <v>44012</v>
      </c>
      <c r="Y5" s="15">
        <v>44104</v>
      </c>
      <c r="Z5" s="15">
        <v>44196</v>
      </c>
      <c r="AA5" s="15">
        <v>44286</v>
      </c>
      <c r="AB5" s="16">
        <v>44377</v>
      </c>
      <c r="AC5" s="16">
        <v>44469</v>
      </c>
      <c r="AD5" s="16">
        <v>44561</v>
      </c>
      <c r="AE5" s="16">
        <v>44651</v>
      </c>
      <c r="AF5" s="16">
        <v>44742</v>
      </c>
      <c r="AG5" s="16">
        <v>44834</v>
      </c>
      <c r="AH5" s="16">
        <v>44926</v>
      </c>
      <c r="AI5" s="16">
        <v>45016</v>
      </c>
      <c r="AJ5" s="16">
        <v>45107</v>
      </c>
      <c r="AK5" s="16">
        <v>45199</v>
      </c>
      <c r="AL5" s="7"/>
      <c r="AM5" s="7"/>
      <c r="AN5" s="7"/>
      <c r="AO5" s="7"/>
      <c r="AP5" s="7"/>
      <c r="AQ5" s="7"/>
      <c r="AR5" s="7"/>
      <c r="AS5" s="13"/>
      <c r="AT5" s="13"/>
      <c r="AU5" s="13"/>
      <c r="AV5" s="16">
        <v>44834</v>
      </c>
      <c r="AW5" s="16">
        <v>45199</v>
      </c>
      <c r="AX5" s="16"/>
      <c r="AY5" s="16"/>
    </row>
    <row r="6" spans="1:51" ht="14" x14ac:dyDescent="0.15">
      <c r="A6" s="13"/>
      <c r="B6" s="13"/>
      <c r="C6" s="17" t="s">
        <v>16</v>
      </c>
      <c r="D6" s="17" t="s">
        <v>17</v>
      </c>
      <c r="E6" s="17" t="s">
        <v>18</v>
      </c>
      <c r="F6" s="17" t="s">
        <v>19</v>
      </c>
      <c r="G6" s="17" t="s">
        <v>16</v>
      </c>
      <c r="H6" s="17" t="s">
        <v>17</v>
      </c>
      <c r="I6" s="17" t="s">
        <v>18</v>
      </c>
      <c r="J6" s="17" t="s">
        <v>19</v>
      </c>
      <c r="K6" s="17" t="s">
        <v>16</v>
      </c>
      <c r="L6" s="17" t="s">
        <v>17</v>
      </c>
      <c r="M6" s="17" t="s">
        <v>18</v>
      </c>
      <c r="N6" s="17" t="s">
        <v>19</v>
      </c>
      <c r="O6" s="17" t="s">
        <v>16</v>
      </c>
      <c r="P6" s="17" t="s">
        <v>17</v>
      </c>
      <c r="Q6" s="17" t="s">
        <v>18</v>
      </c>
      <c r="R6" s="17" t="s">
        <v>19</v>
      </c>
      <c r="S6" s="17" t="s">
        <v>16</v>
      </c>
      <c r="T6" s="17" t="s">
        <v>17</v>
      </c>
      <c r="U6" s="17" t="s">
        <v>18</v>
      </c>
      <c r="V6" s="17" t="s">
        <v>19</v>
      </c>
      <c r="W6" s="17" t="s">
        <v>16</v>
      </c>
      <c r="X6" s="7" t="s">
        <v>17</v>
      </c>
      <c r="Y6" s="17" t="s">
        <v>18</v>
      </c>
      <c r="Z6" s="7" t="s">
        <v>19</v>
      </c>
      <c r="AA6" s="7" t="s">
        <v>16</v>
      </c>
      <c r="AB6" s="7" t="s">
        <v>17</v>
      </c>
      <c r="AC6" s="7" t="s">
        <v>18</v>
      </c>
      <c r="AD6" s="7" t="s">
        <v>19</v>
      </c>
      <c r="AE6" s="17" t="s">
        <v>16</v>
      </c>
      <c r="AF6" s="17" t="s">
        <v>17</v>
      </c>
      <c r="AG6" s="17" t="s">
        <v>18</v>
      </c>
      <c r="AH6" s="17" t="s">
        <v>19</v>
      </c>
      <c r="AI6" s="17" t="s">
        <v>16</v>
      </c>
      <c r="AJ6" s="17" t="s">
        <v>17</v>
      </c>
      <c r="AK6" s="17" t="s">
        <v>18</v>
      </c>
      <c r="AL6" s="7"/>
      <c r="AM6" s="7" t="s">
        <v>19</v>
      </c>
      <c r="AN6" s="7" t="s">
        <v>19</v>
      </c>
      <c r="AO6" s="7" t="s">
        <v>19</v>
      </c>
      <c r="AP6" s="7" t="s">
        <v>19</v>
      </c>
      <c r="AQ6" s="7" t="s">
        <v>19</v>
      </c>
      <c r="AR6" s="7" t="s">
        <v>19</v>
      </c>
      <c r="AS6" s="7" t="s">
        <v>19</v>
      </c>
      <c r="AT6" s="7" t="s">
        <v>19</v>
      </c>
      <c r="AU6" s="13"/>
      <c r="AV6" s="17" t="s">
        <v>18</v>
      </c>
      <c r="AW6" s="17" t="s">
        <v>18</v>
      </c>
      <c r="AX6" s="17"/>
      <c r="AY6" s="17"/>
    </row>
    <row r="7" spans="1:51" ht="13" x14ac:dyDescent="0.15">
      <c r="A7" s="13"/>
      <c r="B7" s="13"/>
      <c r="C7" s="7">
        <v>2015</v>
      </c>
      <c r="D7" s="7">
        <v>2015</v>
      </c>
      <c r="E7" s="7">
        <v>2015</v>
      </c>
      <c r="F7" s="7">
        <v>2015</v>
      </c>
      <c r="G7" s="7">
        <v>2016</v>
      </c>
      <c r="H7" s="7">
        <v>2016</v>
      </c>
      <c r="I7" s="7">
        <v>2016</v>
      </c>
      <c r="J7" s="7">
        <v>2016</v>
      </c>
      <c r="K7" s="7">
        <v>2017</v>
      </c>
      <c r="L7" s="7">
        <v>2017</v>
      </c>
      <c r="M7" s="7">
        <v>2017</v>
      </c>
      <c r="N7" s="7">
        <v>2017</v>
      </c>
      <c r="O7" s="7">
        <v>2018</v>
      </c>
      <c r="P7" s="7">
        <v>2018</v>
      </c>
      <c r="Q7" s="7">
        <v>2018</v>
      </c>
      <c r="R7" s="7">
        <v>2018</v>
      </c>
      <c r="S7" s="7">
        <v>2019</v>
      </c>
      <c r="T7" s="7">
        <v>2019</v>
      </c>
      <c r="U7" s="7">
        <v>2019</v>
      </c>
      <c r="V7" s="7">
        <v>2019</v>
      </c>
      <c r="W7" s="7">
        <v>2020</v>
      </c>
      <c r="X7" s="7">
        <v>2020</v>
      </c>
      <c r="Y7" s="7">
        <v>2020</v>
      </c>
      <c r="Z7" s="7">
        <v>2020</v>
      </c>
      <c r="AA7" s="7">
        <v>2021</v>
      </c>
      <c r="AB7" s="7">
        <v>2021</v>
      </c>
      <c r="AC7" s="7">
        <v>2021</v>
      </c>
      <c r="AD7" s="7">
        <v>2021</v>
      </c>
      <c r="AE7" s="7">
        <v>2022</v>
      </c>
      <c r="AF7" s="7">
        <v>2022</v>
      </c>
      <c r="AG7" s="7">
        <v>2022</v>
      </c>
      <c r="AH7" s="7">
        <v>2022</v>
      </c>
      <c r="AI7" s="7">
        <v>2023</v>
      </c>
      <c r="AJ7" s="7">
        <v>2023</v>
      </c>
      <c r="AK7" s="7">
        <v>2023</v>
      </c>
      <c r="AL7" s="7"/>
      <c r="AM7" s="7">
        <v>2015</v>
      </c>
      <c r="AN7" s="7">
        <v>2016</v>
      </c>
      <c r="AO7" s="7">
        <v>2017</v>
      </c>
      <c r="AP7" s="7">
        <v>2018</v>
      </c>
      <c r="AQ7" s="7">
        <v>2019</v>
      </c>
      <c r="AR7" s="7">
        <v>2020</v>
      </c>
      <c r="AS7" s="7">
        <v>2021</v>
      </c>
      <c r="AT7" s="7">
        <v>2022</v>
      </c>
      <c r="AU7" s="13"/>
      <c r="AV7" s="7">
        <v>2022</v>
      </c>
      <c r="AW7" s="7">
        <v>2023</v>
      </c>
      <c r="AX7" s="7"/>
      <c r="AY7" s="7"/>
    </row>
    <row r="8" spans="1:51" ht="13" x14ac:dyDescent="0.15">
      <c r="A8" s="39"/>
      <c r="B8" s="6"/>
      <c r="C8" s="19"/>
      <c r="D8" s="19"/>
      <c r="E8" s="19"/>
      <c r="F8" s="19"/>
      <c r="G8" s="19"/>
      <c r="H8" s="19"/>
      <c r="I8" s="19"/>
      <c r="J8" s="19"/>
      <c r="K8" s="27"/>
      <c r="L8" s="19"/>
      <c r="M8" s="19"/>
      <c r="N8" s="19"/>
      <c r="O8" s="27"/>
      <c r="P8" s="27"/>
      <c r="Q8" s="27"/>
      <c r="R8" s="27"/>
      <c r="S8" s="27"/>
      <c r="T8" s="27"/>
      <c r="U8" s="27"/>
      <c r="V8" s="27"/>
      <c r="W8" s="27"/>
      <c r="X8" s="27"/>
      <c r="Y8" s="27"/>
      <c r="Z8" s="27"/>
      <c r="AA8" s="27"/>
      <c r="AB8" s="27"/>
      <c r="AC8" s="27"/>
      <c r="AD8" s="27"/>
      <c r="AE8" s="27"/>
      <c r="AF8" s="27"/>
      <c r="AG8" s="27"/>
      <c r="AH8" s="27"/>
      <c r="AI8" s="27"/>
      <c r="AJ8" s="27"/>
      <c r="AK8" s="27"/>
      <c r="AL8" s="6"/>
      <c r="AM8" s="6"/>
      <c r="AN8" s="6"/>
      <c r="AO8" s="6"/>
      <c r="AP8" s="6"/>
      <c r="AQ8" s="6"/>
      <c r="AR8" s="6"/>
      <c r="AS8" s="6"/>
      <c r="AT8" s="6"/>
      <c r="AU8" s="6"/>
      <c r="AV8" s="6"/>
      <c r="AW8" s="6"/>
      <c r="AX8" s="6"/>
      <c r="AY8" s="6"/>
    </row>
    <row r="9" spans="1:51" ht="13" x14ac:dyDescent="0.15">
      <c r="A9" s="13" t="s">
        <v>142</v>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row>
    <row r="10" spans="1:51" ht="13" x14ac:dyDescent="0.15">
      <c r="A10" s="6" t="s">
        <v>143</v>
      </c>
      <c r="B10" s="6"/>
      <c r="C10" s="18">
        <v>7117</v>
      </c>
      <c r="D10" s="18">
        <v>8793</v>
      </c>
      <c r="E10" s="18">
        <v>9540</v>
      </c>
      <c r="F10" s="18">
        <v>10193</v>
      </c>
      <c r="G10" s="18">
        <v>10290</v>
      </c>
      <c r="H10" s="18">
        <v>12450.837</v>
      </c>
      <c r="I10" s="18">
        <v>13248.135</v>
      </c>
      <c r="J10" s="18">
        <v>13693.983</v>
      </c>
      <c r="K10" s="18">
        <v>13647</v>
      </c>
      <c r="L10" s="18">
        <v>16421.172999999999</v>
      </c>
      <c r="M10" s="18">
        <v>17386.205000000002</v>
      </c>
      <c r="N10" s="18">
        <v>17888.400000000001</v>
      </c>
      <c r="O10" s="18">
        <v>17826.54</v>
      </c>
      <c r="P10" s="18">
        <v>21371.511999999999</v>
      </c>
      <c r="Q10" s="18">
        <v>22497.848000000002</v>
      </c>
      <c r="R10" s="18">
        <v>22957.891</v>
      </c>
      <c r="S10" s="18">
        <v>22586.5</v>
      </c>
      <c r="T10" s="18">
        <v>26784.714</v>
      </c>
      <c r="U10" s="18">
        <v>28228.258999999998</v>
      </c>
      <c r="V10" s="18">
        <v>28639.221000000001</v>
      </c>
      <c r="W10" s="18">
        <v>25742.639999999999</v>
      </c>
      <c r="X10" s="18">
        <v>22800.998</v>
      </c>
      <c r="Y10" s="18">
        <v>31728.725999999999</v>
      </c>
      <c r="Z10" s="18">
        <v>32022.498</v>
      </c>
      <c r="AA10" s="18">
        <v>33138.01</v>
      </c>
      <c r="AB10" s="18">
        <v>42828.485000000001</v>
      </c>
      <c r="AC10" s="18">
        <v>45425.946000000004</v>
      </c>
      <c r="AD10" s="18">
        <v>46327.747000000003</v>
      </c>
      <c r="AE10" s="18">
        <v>43504.381999999998</v>
      </c>
      <c r="AF10" s="18">
        <v>52498.807000000001</v>
      </c>
      <c r="AG10" s="18">
        <v>54373.093999999997</v>
      </c>
      <c r="AH10" s="18">
        <v>53159.646000000001</v>
      </c>
      <c r="AI10" s="18">
        <v>51117.478000000003</v>
      </c>
      <c r="AJ10" s="18">
        <v>59011.767</v>
      </c>
      <c r="AK10" s="18">
        <v>60075.944000000003</v>
      </c>
      <c r="AL10" s="19"/>
      <c r="AM10" s="19">
        <f t="shared" ref="AM10:AP10" si="1">SUMIFS($C10:$U10,$C$7:$U$7,AM$7)</f>
        <v>35643</v>
      </c>
      <c r="AN10" s="19">
        <f t="shared" si="1"/>
        <v>49682.955000000002</v>
      </c>
      <c r="AO10" s="19">
        <f t="shared" si="1"/>
        <v>65342.777999999998</v>
      </c>
      <c r="AP10" s="19">
        <f t="shared" si="1"/>
        <v>84653.790999999997</v>
      </c>
      <c r="AQ10" s="19">
        <f>SUMIFS($C10:$V10,$C$7:$V$7,AQ$7)</f>
        <v>106238.694</v>
      </c>
      <c r="AR10" s="19">
        <f>SUMIFS($C10:$Z10,$C$7:$Z$7,AR$7)</f>
        <v>112294.86199999999</v>
      </c>
      <c r="AS10" s="19">
        <f>SUMIFS($C10:$AD10,$C$7:$AD$7,AS$7)</f>
        <v>167720.18799999999</v>
      </c>
      <c r="AT10" s="19">
        <f>SUMIFS($C10:$AH10,$C$7:$AH$7,AT$7)</f>
        <v>203535.929</v>
      </c>
      <c r="AU10" s="6"/>
      <c r="AV10" s="19">
        <f>SUMIFS($C10:$AJ10,$C$5:$AJ$5,"&lt;="&amp;AV$5,$C$5:$AJ$5,"&gt;"&amp;EOMONTH(AV$5,-12))</f>
        <v>196704.02999999997</v>
      </c>
      <c r="AW10" s="19">
        <f>SUMIFS($C10:$AK10,$C$5:$AK$5,"&lt;="&amp;AW$5,$C$5:$AK$5,"&gt;"&amp;EOMONTH(AW$5,-12))</f>
        <v>223364.83500000002</v>
      </c>
      <c r="AX10" s="19"/>
      <c r="AY10" s="19"/>
    </row>
    <row r="11" spans="1:51" ht="13" x14ac:dyDescent="0.15">
      <c r="A11" s="39" t="s">
        <v>144</v>
      </c>
      <c r="B11" s="39"/>
      <c r="C11" s="39"/>
      <c r="D11" s="39"/>
      <c r="E11" s="39"/>
      <c r="F11" s="39"/>
      <c r="G11" s="96">
        <f t="shared" ref="G11:V11" si="2">G10/C10-1</f>
        <v>0.44583391878600542</v>
      </c>
      <c r="H11" s="96">
        <f t="shared" si="2"/>
        <v>0.41599419993176379</v>
      </c>
      <c r="I11" s="96">
        <f t="shared" si="2"/>
        <v>0.38869339622641519</v>
      </c>
      <c r="J11" s="96">
        <f t="shared" si="2"/>
        <v>0.3434693417050918</v>
      </c>
      <c r="K11" s="96">
        <f t="shared" si="2"/>
        <v>0.32623906705539363</v>
      </c>
      <c r="L11" s="96">
        <f t="shared" si="2"/>
        <v>0.3188810519324925</v>
      </c>
      <c r="M11" s="96">
        <f t="shared" si="2"/>
        <v>0.31235113470688525</v>
      </c>
      <c r="N11" s="96">
        <f t="shared" si="2"/>
        <v>0.30629634927982607</v>
      </c>
      <c r="O11" s="96">
        <f t="shared" si="2"/>
        <v>0.30626071664102006</v>
      </c>
      <c r="P11" s="96">
        <f t="shared" si="2"/>
        <v>0.30146074217718799</v>
      </c>
      <c r="Q11" s="96">
        <f t="shared" si="2"/>
        <v>0.29400567864004823</v>
      </c>
      <c r="R11" s="96">
        <f t="shared" si="2"/>
        <v>0.28339544062073729</v>
      </c>
      <c r="S11" s="96">
        <f t="shared" si="2"/>
        <v>0.26701536024377126</v>
      </c>
      <c r="T11" s="96">
        <f t="shared" si="2"/>
        <v>0.25329054865186906</v>
      </c>
      <c r="U11" s="96">
        <f t="shared" si="2"/>
        <v>0.25470929486233507</v>
      </c>
      <c r="V11" s="96">
        <f t="shared" si="2"/>
        <v>0.24746741762995583</v>
      </c>
      <c r="W11" s="96">
        <v>0.01</v>
      </c>
      <c r="X11" s="96">
        <f t="shared" ref="X11:AK11" si="3">X10/T10-1</f>
        <v>-0.14873095154198768</v>
      </c>
      <c r="Y11" s="96">
        <f t="shared" si="3"/>
        <v>0.1240057702460502</v>
      </c>
      <c r="Z11" s="96">
        <f t="shared" si="3"/>
        <v>0.11813439339009957</v>
      </c>
      <c r="AA11" s="96">
        <f t="shared" si="3"/>
        <v>0.28728094709788898</v>
      </c>
      <c r="AB11" s="96">
        <f t="shared" si="3"/>
        <v>0.8783601051146972</v>
      </c>
      <c r="AC11" s="96">
        <f t="shared" si="3"/>
        <v>0.43169776183260566</v>
      </c>
      <c r="AD11" s="96">
        <f t="shared" si="3"/>
        <v>0.44672495568584325</v>
      </c>
      <c r="AE11" s="96">
        <f t="shared" si="3"/>
        <v>0.31282421605883992</v>
      </c>
      <c r="AF11" s="96">
        <f t="shared" si="3"/>
        <v>0.22579182990012381</v>
      </c>
      <c r="AG11" s="96">
        <f t="shared" si="3"/>
        <v>0.19696118161193588</v>
      </c>
      <c r="AH11" s="96">
        <f t="shared" si="3"/>
        <v>0.14746883762769647</v>
      </c>
      <c r="AI11" s="96">
        <f t="shared" si="3"/>
        <v>0.17499607280940133</v>
      </c>
      <c r="AJ11" s="96">
        <f t="shared" si="3"/>
        <v>0.12405920005001247</v>
      </c>
      <c r="AK11" s="96">
        <f t="shared" si="3"/>
        <v>0.10488367647425045</v>
      </c>
      <c r="AL11" s="96"/>
      <c r="AM11" s="96"/>
      <c r="AN11" s="96">
        <f t="shared" ref="AN11:AT11" si="4">AN10/AM10-1</f>
        <v>0.39390497432876015</v>
      </c>
      <c r="AO11" s="96">
        <f t="shared" si="4"/>
        <v>0.31519508048585276</v>
      </c>
      <c r="AP11" s="96">
        <f t="shared" si="4"/>
        <v>0.2955340068339305</v>
      </c>
      <c r="AQ11" s="96">
        <f t="shared" si="4"/>
        <v>0.25497857502920351</v>
      </c>
      <c r="AR11" s="96">
        <f t="shared" si="4"/>
        <v>5.7005294135110463E-2</v>
      </c>
      <c r="AS11" s="96">
        <f t="shared" si="4"/>
        <v>0.49356956331626289</v>
      </c>
      <c r="AT11" s="96">
        <f t="shared" si="4"/>
        <v>0.21354460322927848</v>
      </c>
      <c r="AU11" s="39"/>
      <c r="AV11" s="39"/>
      <c r="AW11" s="97">
        <f>AW10/AV10-1</f>
        <v>0.13553766539506107</v>
      </c>
      <c r="AX11" s="97"/>
      <c r="AY11" s="97"/>
    </row>
    <row r="12" spans="1:51" ht="13" x14ac:dyDescent="0.15">
      <c r="A12" s="13"/>
      <c r="B12" s="6"/>
      <c r="G12" s="98"/>
      <c r="H12" s="98"/>
      <c r="I12" s="98"/>
      <c r="J12" s="98"/>
      <c r="K12" s="98"/>
      <c r="L12" s="98"/>
      <c r="M12" s="98"/>
      <c r="N12" s="98"/>
      <c r="O12" s="98"/>
      <c r="P12" s="98"/>
      <c r="Q12" s="98"/>
      <c r="R12" s="98"/>
      <c r="S12" s="98"/>
      <c r="T12" s="98"/>
      <c r="U12" s="98"/>
      <c r="V12" s="98"/>
      <c r="W12" s="98"/>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6"/>
      <c r="AV12" s="6"/>
      <c r="AW12" s="6"/>
      <c r="AX12" s="6"/>
      <c r="AY12" s="6"/>
    </row>
    <row r="13" spans="1:51" ht="13" x14ac:dyDescent="0.15">
      <c r="A13" s="6" t="s">
        <v>145</v>
      </c>
      <c r="B13" s="6"/>
      <c r="C13" s="66">
        <f>'GAAP IS'!C28/1000</f>
        <v>36.180999999999997</v>
      </c>
      <c r="D13" s="66">
        <f>'GAAP IS'!D28/1000</f>
        <v>31.73</v>
      </c>
      <c r="E13" s="66">
        <f>'GAAP IS'!E28/1000</f>
        <v>39.259</v>
      </c>
      <c r="F13" s="66">
        <f>'GAAP IS'!F28/1000</f>
        <v>38.448</v>
      </c>
      <c r="G13" s="66">
        <f>'GAAP IS'!G28/1000</f>
        <v>38.496000000000002</v>
      </c>
      <c r="H13" s="66">
        <f>'GAAP IS'!H28/1000</f>
        <v>39.22</v>
      </c>
      <c r="I13" s="66">
        <f>'GAAP IS'!I28/1000</f>
        <v>46.753999999999998</v>
      </c>
      <c r="J13" s="66">
        <f>'GAAP IS'!J28/1000</f>
        <v>49.405999999999999</v>
      </c>
      <c r="K13" s="66">
        <f>'GAAP IS'!K28/1000</f>
        <v>49.9</v>
      </c>
      <c r="L13" s="66">
        <f>'GAAP IS'!L28/1000</f>
        <v>59.915999999999997</v>
      </c>
      <c r="M13" s="66">
        <f>'GAAP IS'!M28/1000</f>
        <v>66.533000000000001</v>
      </c>
      <c r="N13" s="66">
        <f>'GAAP IS'!N28/1000</f>
        <v>76.820999999999998</v>
      </c>
      <c r="O13" s="66">
        <f>'GAAP IS'!O28/1000</f>
        <v>77.266000000000005</v>
      </c>
      <c r="P13" s="66">
        <f>'GAAP IS'!P28/1000</f>
        <v>98.242999999999995</v>
      </c>
      <c r="Q13" s="66">
        <f>'GAAP IS'!Q28/1000</f>
        <v>116.337</v>
      </c>
      <c r="R13" s="66">
        <f>'GAAP IS'!R28/1000</f>
        <v>119.30500000000001</v>
      </c>
      <c r="S13" s="66">
        <f>'GAAP IS'!S28/1000</f>
        <v>133.84800000000001</v>
      </c>
      <c r="T13" s="66">
        <f>'GAAP IS'!T28/1000</f>
        <v>156.55600000000001</v>
      </c>
      <c r="U13" s="66">
        <f>'GAAP IS'!U28/1000</f>
        <v>149.49100000000001</v>
      </c>
      <c r="V13" s="66">
        <f>'GAAP IS'!V28/1000</f>
        <v>185.23099999999999</v>
      </c>
      <c r="W13" s="66">
        <f>'GAAP IS'!W28/1000</f>
        <v>194.535</v>
      </c>
      <c r="X13" s="66">
        <f>'GAAP IS'!X28/1000</f>
        <v>238.096</v>
      </c>
      <c r="Y13" s="66">
        <f>'GAAP IS'!Y28/1000</f>
        <v>348.46300000000002</v>
      </c>
      <c r="Z13" s="66">
        <f>'GAAP IS'!Z28/1000</f>
        <v>328.57600000000002</v>
      </c>
      <c r="AA13" s="66">
        <f>'GAAP IS'!AA28/1000</f>
        <v>349.46</v>
      </c>
      <c r="AB13" s="66">
        <f>'GAAP IS'!AB28/1000</f>
        <v>373.87799999999999</v>
      </c>
      <c r="AC13" s="66">
        <f>'GAAP IS'!AC28/1000</f>
        <v>409.07299999999998</v>
      </c>
      <c r="AD13" s="66">
        <f>'GAAP IS'!AD28/1000</f>
        <v>484.77800000000002</v>
      </c>
      <c r="AE13" s="66">
        <f>'GAAP IS'!AE28/1000</f>
        <v>501.56200000000001</v>
      </c>
      <c r="AF13" s="66">
        <f>'GAAP IS'!AF28/1000</f>
        <v>530.827</v>
      </c>
      <c r="AG13" s="66">
        <f>'GAAP IS'!AG28/1000</f>
        <v>485.83800000000002</v>
      </c>
      <c r="AH13" s="66">
        <f>'GAAP IS'!AH28/1000</f>
        <v>539.72400000000005</v>
      </c>
      <c r="AI13" s="66">
        <f>'GAAP IS'!AI28/1000</f>
        <v>496.01100000000002</v>
      </c>
      <c r="AJ13" s="66">
        <f>'GAAP IS'!AJ28/1000</f>
        <v>537.60699999999997</v>
      </c>
      <c r="AK13" s="66">
        <f>'GAAP IS'!AK28/1000</f>
        <v>479.38099999999997</v>
      </c>
      <c r="AL13" s="6"/>
      <c r="AM13" s="19">
        <f t="shared" ref="AM13:AO13" si="5">SUMIFS($C13:$U13,$C$7:$U$7,AM$7)</f>
        <v>145.61799999999999</v>
      </c>
      <c r="AN13" s="19">
        <f t="shared" si="5"/>
        <v>173.876</v>
      </c>
      <c r="AO13" s="19">
        <f t="shared" si="5"/>
        <v>253.17</v>
      </c>
      <c r="AP13" s="19">
        <f t="shared" ref="AP13:AP14" si="6">SUMIFS($C13:$V13,$C$7:$V$7,AP$7)</f>
        <v>411.15100000000001</v>
      </c>
      <c r="AQ13" s="19">
        <f t="shared" ref="AQ13:AS13" si="7">SUMIFS($C13:$AD13,$C$7:$AD$7,AQ$7)</f>
        <v>625.12599999999998</v>
      </c>
      <c r="AR13" s="19">
        <f t="shared" si="7"/>
        <v>1109.67</v>
      </c>
      <c r="AS13" s="19">
        <f t="shared" si="7"/>
        <v>1617.1890000000001</v>
      </c>
      <c r="AT13" s="19">
        <f t="shared" ref="AT13:AT14" si="8">SUMIFS($C13:$AH13,$C$7:$AH$7,AT$7)</f>
        <v>2057.951</v>
      </c>
      <c r="AU13" s="6"/>
      <c r="AV13" s="19">
        <f t="shared" ref="AV13:AV14" si="9">SUMIFS($C13:$AJ13,$C$5:$AJ$5,"&lt;="&amp;AV$5,$C$5:$AJ$5,"&gt;"&amp;EOMONTH(AV$5,-12))</f>
        <v>2003.0049999999999</v>
      </c>
      <c r="AW13" s="19">
        <f t="shared" ref="AW13:AW14" si="10">SUMIFS($C13:$AK13,$C$5:$AK$5,"&lt;="&amp;AW$5,$C$5:$AK$5,"&gt;"&amp;EOMONTH(AW$5,-12))</f>
        <v>2052.723</v>
      </c>
      <c r="AX13" s="19"/>
      <c r="AY13" s="19"/>
    </row>
    <row r="14" spans="1:51" ht="13" x14ac:dyDescent="0.15">
      <c r="A14" s="6" t="s">
        <v>146</v>
      </c>
      <c r="B14" s="6"/>
      <c r="C14" s="99">
        <v>2.772567</v>
      </c>
      <c r="D14" s="99">
        <v>2.147135</v>
      </c>
      <c r="E14" s="99">
        <v>3.871413</v>
      </c>
      <c r="F14" s="99">
        <v>3.319601</v>
      </c>
      <c r="G14" s="99">
        <v>4.4872670000000001</v>
      </c>
      <c r="H14" s="99">
        <v>3.0716320000000001</v>
      </c>
      <c r="I14" s="99">
        <v>6.0564439999999999</v>
      </c>
      <c r="J14" s="99">
        <v>6.1495379999999997</v>
      </c>
      <c r="K14" s="99">
        <v>8.7751239999999999</v>
      </c>
      <c r="L14" s="99">
        <v>10.024905</v>
      </c>
      <c r="M14" s="99">
        <v>12.436387</v>
      </c>
      <c r="N14" s="99">
        <v>16.672913999999999</v>
      </c>
      <c r="O14" s="99">
        <v>21.692951000000001</v>
      </c>
      <c r="P14" s="99">
        <v>32.404161999999999</v>
      </c>
      <c r="Q14" s="99">
        <v>43.112597999999998</v>
      </c>
      <c r="R14" s="99">
        <v>46.430798000000003</v>
      </c>
      <c r="S14" s="99">
        <v>59.368071</v>
      </c>
      <c r="T14" s="99">
        <v>69.801192</v>
      </c>
      <c r="U14" s="99">
        <v>68.444305</v>
      </c>
      <c r="V14" s="99">
        <v>92.438588999999993</v>
      </c>
      <c r="W14" s="99">
        <v>107.554</v>
      </c>
      <c r="X14" s="18">
        <v>149.35234700000001</v>
      </c>
      <c r="Y14" s="18">
        <v>216.98</v>
      </c>
      <c r="Z14" s="18">
        <v>223.39599999999999</v>
      </c>
      <c r="AA14" s="18">
        <v>221.07400000000001</v>
      </c>
      <c r="AB14" s="18">
        <v>223.964</v>
      </c>
      <c r="AC14" s="18">
        <v>240.20699999999999</v>
      </c>
      <c r="AD14" s="18">
        <v>312.14</v>
      </c>
      <c r="AE14" s="18">
        <v>249.69399999999999</v>
      </c>
      <c r="AF14" s="18">
        <v>249.065</v>
      </c>
      <c r="AG14" s="18">
        <v>251.852</v>
      </c>
      <c r="AH14" s="18">
        <v>284.67</v>
      </c>
      <c r="AI14" s="18">
        <v>271.84699999999998</v>
      </c>
      <c r="AJ14" s="18">
        <v>273.83999999999997</v>
      </c>
      <c r="AK14" s="18">
        <v>248.58799999999999</v>
      </c>
      <c r="AL14" s="19"/>
      <c r="AM14" s="19">
        <f t="shared" ref="AM14:AO14" si="11">SUMIFS($C14:$U14,$C$7:$U$7,AM$7)</f>
        <v>12.110716</v>
      </c>
      <c r="AN14" s="19">
        <f t="shared" si="11"/>
        <v>19.764880999999999</v>
      </c>
      <c r="AO14" s="19">
        <f t="shared" si="11"/>
        <v>47.909329999999997</v>
      </c>
      <c r="AP14" s="19">
        <f t="shared" si="6"/>
        <v>143.64050900000001</v>
      </c>
      <c r="AQ14" s="19">
        <f t="shared" ref="AQ14:AS14" si="12">SUMIFS($C14:$AD14,$C$7:$AD$7,AQ$7)</f>
        <v>290.05215699999997</v>
      </c>
      <c r="AR14" s="19">
        <f t="shared" si="12"/>
        <v>697.28234699999996</v>
      </c>
      <c r="AS14" s="19">
        <f t="shared" si="12"/>
        <v>997.38499999999999</v>
      </c>
      <c r="AT14" s="19">
        <f t="shared" si="8"/>
        <v>1035.2809999999999</v>
      </c>
      <c r="AU14" s="100"/>
      <c r="AV14" s="19">
        <f t="shared" si="9"/>
        <v>1062.751</v>
      </c>
      <c r="AW14" s="19">
        <f t="shared" si="10"/>
        <v>1078.9449999999999</v>
      </c>
      <c r="AX14" s="19"/>
      <c r="AY14" s="19"/>
    </row>
    <row r="15" spans="1:51" ht="13" x14ac:dyDescent="0.15">
      <c r="A15" s="88" t="s">
        <v>147</v>
      </c>
      <c r="B15" s="39"/>
      <c r="C15" s="97"/>
      <c r="D15" s="97"/>
      <c r="E15" s="97"/>
      <c r="F15" s="97"/>
      <c r="G15" s="44">
        <f t="shared" ref="G15:Y15" si="13">G14/C14-1</f>
        <v>0.61845214200414267</v>
      </c>
      <c r="H15" s="44">
        <f t="shared" si="13"/>
        <v>0.43057236736395255</v>
      </c>
      <c r="I15" s="44">
        <f t="shared" si="13"/>
        <v>0.56440142139317095</v>
      </c>
      <c r="J15" s="44">
        <f t="shared" si="13"/>
        <v>0.85249311588952992</v>
      </c>
      <c r="K15" s="44">
        <f t="shared" si="13"/>
        <v>0.95556092383181124</v>
      </c>
      <c r="L15" s="44">
        <f t="shared" si="13"/>
        <v>2.2637063945160096</v>
      </c>
      <c r="M15" s="44">
        <f t="shared" si="13"/>
        <v>1.0534140165417201</v>
      </c>
      <c r="N15" s="44">
        <f t="shared" si="13"/>
        <v>1.71124660096417</v>
      </c>
      <c r="O15" s="44">
        <f t="shared" si="13"/>
        <v>1.4720962347654574</v>
      </c>
      <c r="P15" s="44">
        <f t="shared" si="13"/>
        <v>2.2323659924956893</v>
      </c>
      <c r="Q15" s="44">
        <f t="shared" si="13"/>
        <v>2.4666497592910224</v>
      </c>
      <c r="R15" s="44">
        <f t="shared" si="13"/>
        <v>1.7848040240596217</v>
      </c>
      <c r="S15" s="44">
        <f t="shared" si="13"/>
        <v>1.7367448071034688</v>
      </c>
      <c r="T15" s="44">
        <f t="shared" si="13"/>
        <v>1.1540810714376755</v>
      </c>
      <c r="U15" s="44">
        <f t="shared" si="13"/>
        <v>0.58757087661476581</v>
      </c>
      <c r="V15" s="44">
        <f t="shared" si="13"/>
        <v>0.99088951691073635</v>
      </c>
      <c r="W15" s="44">
        <f t="shared" si="13"/>
        <v>0.81164720679572033</v>
      </c>
      <c r="X15" s="44">
        <f t="shared" si="13"/>
        <v>1.1396818982690156</v>
      </c>
      <c r="Y15" s="44">
        <f t="shared" si="13"/>
        <v>2.1701687963666223</v>
      </c>
      <c r="Z15" s="43">
        <v>1.28</v>
      </c>
      <c r="AA15" s="43">
        <v>0.94</v>
      </c>
      <c r="AB15" s="43">
        <v>0.44</v>
      </c>
      <c r="AC15" s="43">
        <v>0.06</v>
      </c>
      <c r="AD15" s="44">
        <f t="shared" ref="AD15:AK15" si="14">AD14/Z14-1</f>
        <v>0.39724972694229077</v>
      </c>
      <c r="AE15" s="44">
        <f t="shared" si="14"/>
        <v>0.12945891420972155</v>
      </c>
      <c r="AF15" s="44">
        <f t="shared" si="14"/>
        <v>0.11207604793627546</v>
      </c>
      <c r="AG15" s="44">
        <f t="shared" si="14"/>
        <v>4.8479020178429533E-2</v>
      </c>
      <c r="AH15" s="44">
        <f t="shared" si="14"/>
        <v>-8.8005382200294635E-2</v>
      </c>
      <c r="AI15" s="44">
        <f t="shared" si="14"/>
        <v>8.8720594007064557E-2</v>
      </c>
      <c r="AJ15" s="44">
        <f t="shared" si="14"/>
        <v>9.9472025374901962E-2</v>
      </c>
      <c r="AK15" s="44">
        <f t="shared" si="14"/>
        <v>-1.295999237647516E-2</v>
      </c>
      <c r="AL15" s="41"/>
      <c r="AM15" s="41"/>
      <c r="AN15" s="96">
        <f t="shared" ref="AN15:AT15" si="15">AN14/AM14-1</f>
        <v>0.63201589402311131</v>
      </c>
      <c r="AO15" s="96">
        <f t="shared" si="15"/>
        <v>1.4239624817371781</v>
      </c>
      <c r="AP15" s="96">
        <f t="shared" si="15"/>
        <v>1.9981740299853916</v>
      </c>
      <c r="AQ15" s="96">
        <f t="shared" si="15"/>
        <v>1.0192921830985711</v>
      </c>
      <c r="AR15" s="96">
        <f t="shared" si="15"/>
        <v>1.4039895245460974</v>
      </c>
      <c r="AS15" s="96">
        <f t="shared" si="15"/>
        <v>0.43038900137249581</v>
      </c>
      <c r="AT15" s="96">
        <f t="shared" si="15"/>
        <v>3.7995357860805878E-2</v>
      </c>
      <c r="AU15" s="41"/>
      <c r="AV15" s="96"/>
      <c r="AW15" s="96">
        <f>AW14/AV14-1</f>
        <v>1.5237812055693079E-2</v>
      </c>
      <c r="AX15" s="96"/>
      <c r="AY15" s="96"/>
    </row>
    <row r="16" spans="1:51" ht="13" x14ac:dyDescent="0.15">
      <c r="A16" s="6"/>
      <c r="B16" s="6"/>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13"/>
      <c r="AO16" s="13"/>
      <c r="AP16" s="13"/>
      <c r="AQ16" s="13"/>
      <c r="AR16" s="13"/>
      <c r="AS16" s="6"/>
      <c r="AT16" s="6"/>
      <c r="AU16" s="6"/>
      <c r="AV16" s="6"/>
      <c r="AW16" s="13"/>
      <c r="AX16" s="13"/>
      <c r="AY16" s="13"/>
    </row>
    <row r="17" spans="1:51" ht="13" x14ac:dyDescent="0.15">
      <c r="A17" s="6" t="s">
        <v>148</v>
      </c>
      <c r="B17" s="6"/>
      <c r="C17" s="69">
        <f t="shared" ref="C17:AK17" si="16">C13-C14</f>
        <v>33.408432999999995</v>
      </c>
      <c r="D17" s="69">
        <f t="shared" si="16"/>
        <v>29.582865000000002</v>
      </c>
      <c r="E17" s="69">
        <f t="shared" si="16"/>
        <v>35.387587000000003</v>
      </c>
      <c r="F17" s="69">
        <f t="shared" si="16"/>
        <v>35.128399000000002</v>
      </c>
      <c r="G17" s="69">
        <f t="shared" si="16"/>
        <v>34.008732999999999</v>
      </c>
      <c r="H17" s="69">
        <f t="shared" si="16"/>
        <v>36.148367999999998</v>
      </c>
      <c r="I17" s="69">
        <f t="shared" si="16"/>
        <v>40.697555999999999</v>
      </c>
      <c r="J17" s="69">
        <f t="shared" si="16"/>
        <v>43.256461999999999</v>
      </c>
      <c r="K17" s="69">
        <f t="shared" si="16"/>
        <v>41.124876</v>
      </c>
      <c r="L17" s="69">
        <f t="shared" si="16"/>
        <v>49.891094999999993</v>
      </c>
      <c r="M17" s="69">
        <f t="shared" si="16"/>
        <v>54.096613000000005</v>
      </c>
      <c r="N17" s="69">
        <f t="shared" si="16"/>
        <v>60.148085999999999</v>
      </c>
      <c r="O17" s="69">
        <f t="shared" si="16"/>
        <v>55.573049000000005</v>
      </c>
      <c r="P17" s="69">
        <f t="shared" si="16"/>
        <v>65.838837999999996</v>
      </c>
      <c r="Q17" s="69">
        <f t="shared" si="16"/>
        <v>73.224401999999998</v>
      </c>
      <c r="R17" s="69">
        <f t="shared" si="16"/>
        <v>72.874201999999997</v>
      </c>
      <c r="S17" s="69">
        <f t="shared" si="16"/>
        <v>74.479929000000013</v>
      </c>
      <c r="T17" s="69">
        <f t="shared" si="16"/>
        <v>86.754808000000011</v>
      </c>
      <c r="U17" s="69">
        <f t="shared" si="16"/>
        <v>81.046695000000014</v>
      </c>
      <c r="V17" s="69">
        <f t="shared" si="16"/>
        <v>92.792411000000001</v>
      </c>
      <c r="W17" s="69">
        <f t="shared" si="16"/>
        <v>86.980999999999995</v>
      </c>
      <c r="X17" s="69">
        <f t="shared" si="16"/>
        <v>88.743652999999995</v>
      </c>
      <c r="Y17" s="69">
        <f t="shared" si="16"/>
        <v>131.48300000000003</v>
      </c>
      <c r="Z17" s="69">
        <f t="shared" si="16"/>
        <v>105.18000000000004</v>
      </c>
      <c r="AA17" s="69">
        <f t="shared" si="16"/>
        <v>128.38599999999997</v>
      </c>
      <c r="AB17" s="69">
        <f t="shared" si="16"/>
        <v>149.91399999999999</v>
      </c>
      <c r="AC17" s="69">
        <f t="shared" si="16"/>
        <v>168.86599999999999</v>
      </c>
      <c r="AD17" s="69">
        <f t="shared" si="16"/>
        <v>172.63800000000003</v>
      </c>
      <c r="AE17" s="69">
        <f t="shared" si="16"/>
        <v>251.86800000000002</v>
      </c>
      <c r="AF17" s="69">
        <f t="shared" si="16"/>
        <v>281.762</v>
      </c>
      <c r="AG17" s="69">
        <f t="shared" si="16"/>
        <v>233.98600000000002</v>
      </c>
      <c r="AH17" s="66">
        <f t="shared" si="16"/>
        <v>255.05400000000003</v>
      </c>
      <c r="AI17" s="66">
        <f t="shared" si="16"/>
        <v>224.16400000000004</v>
      </c>
      <c r="AJ17" s="66">
        <f t="shared" si="16"/>
        <v>263.767</v>
      </c>
      <c r="AK17" s="66">
        <f t="shared" si="16"/>
        <v>230.79299999999998</v>
      </c>
      <c r="AL17" s="19"/>
      <c r="AM17" s="19">
        <f t="shared" ref="AM17:AP17" si="17">SUMIFS($C17:$T17,$C$7:$T$7,AM$7)</f>
        <v>133.507284</v>
      </c>
      <c r="AN17" s="19">
        <f t="shared" si="17"/>
        <v>154.111119</v>
      </c>
      <c r="AO17" s="19">
        <f t="shared" si="17"/>
        <v>205.26067</v>
      </c>
      <c r="AP17" s="19">
        <f t="shared" si="17"/>
        <v>267.510491</v>
      </c>
      <c r="AQ17" s="19">
        <f>SUMIFS($C17:$V17,$C$7:$V$7,AQ$7)</f>
        <v>335.07384300000007</v>
      </c>
      <c r="AR17" s="19">
        <f t="shared" ref="AR17:AS17" si="18">SUMIFS($C17:$AD17,$C$7:$AD$7,AR$7)</f>
        <v>412.38765300000011</v>
      </c>
      <c r="AS17" s="19">
        <f t="shared" si="18"/>
        <v>619.80399999999997</v>
      </c>
      <c r="AT17" s="19">
        <f>SUMIFS($C17:$AH17,$C$7:$AH$7,AT$7)</f>
        <v>1022.6700000000001</v>
      </c>
      <c r="AU17" s="19"/>
      <c r="AV17" s="19">
        <f>SUMIFS($C17:$AJ17,$C$5:$AJ$5,"&lt;="&amp;AV$5,$C$5:$AJ$5,"&gt;"&amp;EOMONTH(AV$5,-12))</f>
        <v>940.25400000000002</v>
      </c>
      <c r="AW17" s="19">
        <f>SUMIFS($C17:$AK17,$C$5:$AK$5,"&lt;="&amp;AW$5,$C$5:$AK$5,"&gt;"&amp;EOMONTH(AW$5,-12))</f>
        <v>973.77800000000013</v>
      </c>
      <c r="AX17" s="19"/>
      <c r="AY17" s="19"/>
    </row>
    <row r="18" spans="1:51" ht="13" x14ac:dyDescent="0.15">
      <c r="A18" s="88" t="s">
        <v>147</v>
      </c>
      <c r="C18" s="88"/>
      <c r="D18" s="88"/>
      <c r="E18" s="88"/>
      <c r="F18" s="88"/>
      <c r="G18" s="44">
        <f t="shared" ref="G18:AF18" si="19">G17/C17-1</f>
        <v>1.7968517110634963E-2</v>
      </c>
      <c r="H18" s="44">
        <f t="shared" si="19"/>
        <v>0.22193600924048407</v>
      </c>
      <c r="I18" s="44">
        <f t="shared" si="19"/>
        <v>0.15005173989399156</v>
      </c>
      <c r="J18" s="44">
        <f t="shared" si="19"/>
        <v>0.2313815383388238</v>
      </c>
      <c r="K18" s="44">
        <f t="shared" si="19"/>
        <v>0.20924457844401312</v>
      </c>
      <c r="L18" s="44">
        <f t="shared" si="19"/>
        <v>0.38017558635012216</v>
      </c>
      <c r="M18" s="44">
        <f t="shared" si="19"/>
        <v>0.32923492997957937</v>
      </c>
      <c r="N18" s="44">
        <f t="shared" si="19"/>
        <v>0.39049943566813217</v>
      </c>
      <c r="O18" s="44">
        <f t="shared" si="19"/>
        <v>0.35132441493562205</v>
      </c>
      <c r="P18" s="44">
        <f t="shared" si="19"/>
        <v>0.31965109204358022</v>
      </c>
      <c r="Q18" s="44">
        <f t="shared" si="19"/>
        <v>0.35358570415489776</v>
      </c>
      <c r="R18" s="44">
        <f t="shared" si="19"/>
        <v>0.21157973339334513</v>
      </c>
      <c r="S18" s="44">
        <f t="shared" si="19"/>
        <v>0.34021671188132951</v>
      </c>
      <c r="T18" s="44">
        <f t="shared" si="19"/>
        <v>0.3176843734696535</v>
      </c>
      <c r="U18" s="44">
        <f t="shared" si="19"/>
        <v>0.10682631453924363</v>
      </c>
      <c r="V18" s="44">
        <f t="shared" si="19"/>
        <v>0.27332318506897679</v>
      </c>
      <c r="W18" s="44">
        <f t="shared" si="19"/>
        <v>0.16784482971244485</v>
      </c>
      <c r="X18" s="44">
        <f t="shared" si="19"/>
        <v>2.2924896565962971E-2</v>
      </c>
      <c r="Y18" s="44">
        <f t="shared" si="19"/>
        <v>0.62231168093899458</v>
      </c>
      <c r="Z18" s="44">
        <f t="shared" si="19"/>
        <v>0.13349786762195492</v>
      </c>
      <c r="AA18" s="44">
        <f t="shared" si="19"/>
        <v>0.47602349938492283</v>
      </c>
      <c r="AB18" s="44">
        <f t="shared" si="19"/>
        <v>0.68929264158192805</v>
      </c>
      <c r="AC18" s="44">
        <f t="shared" si="19"/>
        <v>0.28431812477658669</v>
      </c>
      <c r="AD18" s="44">
        <f t="shared" si="19"/>
        <v>0.64135767256132326</v>
      </c>
      <c r="AE18" s="44">
        <f t="shared" si="19"/>
        <v>0.96180268876668862</v>
      </c>
      <c r="AF18" s="44">
        <f t="shared" si="19"/>
        <v>0.87949090812065611</v>
      </c>
      <c r="AG18" s="43">
        <v>0.38</v>
      </c>
      <c r="AH18" s="44">
        <f t="shared" ref="AH18:AK18" si="20">AH17/AD17-1</f>
        <v>0.47739199944392308</v>
      </c>
      <c r="AI18" s="44">
        <f t="shared" si="20"/>
        <v>-0.10999412390617302</v>
      </c>
      <c r="AJ18" s="44">
        <f t="shared" si="20"/>
        <v>-6.3865957794166706E-2</v>
      </c>
      <c r="AK18" s="44">
        <f t="shared" si="20"/>
        <v>-1.3646115579564744E-2</v>
      </c>
      <c r="AL18" s="98"/>
      <c r="AM18" s="98"/>
      <c r="AN18" s="96">
        <f t="shared" ref="AN18:AT18" si="21">AN17/AM17-1</f>
        <v>0.15432742231502528</v>
      </c>
      <c r="AO18" s="96">
        <f t="shared" si="21"/>
        <v>0.33190045813631408</v>
      </c>
      <c r="AP18" s="96">
        <f t="shared" si="21"/>
        <v>0.30327203453053131</v>
      </c>
      <c r="AQ18" s="96">
        <f t="shared" si="21"/>
        <v>0.25256337329962908</v>
      </c>
      <c r="AR18" s="96">
        <f t="shared" si="21"/>
        <v>0.23073663198472949</v>
      </c>
      <c r="AS18" s="96">
        <f t="shared" si="21"/>
        <v>0.50296449345926408</v>
      </c>
      <c r="AT18" s="96">
        <f t="shared" si="21"/>
        <v>0.64998935147240111</v>
      </c>
      <c r="AU18" s="98"/>
      <c r="AV18" s="96"/>
      <c r="AW18" s="96">
        <f>AW17/AV17-1</f>
        <v>3.5654195568431524E-2</v>
      </c>
      <c r="AX18" s="96"/>
      <c r="AY18" s="96"/>
    </row>
    <row r="19" spans="1:51" ht="13" x14ac:dyDescent="0.15">
      <c r="A19" s="6" t="s">
        <v>149</v>
      </c>
      <c r="B19" s="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13"/>
      <c r="AO19" s="13"/>
      <c r="AP19" s="13"/>
      <c r="AQ19" s="13"/>
      <c r="AR19" s="13"/>
      <c r="AS19" s="19">
        <v>588.20699999999999</v>
      </c>
      <c r="AT19" s="19">
        <v>725.70399999999995</v>
      </c>
      <c r="AU19" s="6"/>
      <c r="AV19" s="6"/>
      <c r="AW19" s="13"/>
      <c r="AX19" s="13"/>
      <c r="AY19" s="13"/>
    </row>
    <row r="20" spans="1:51" ht="13" x14ac:dyDescent="0.15">
      <c r="A20" s="88" t="s">
        <v>147</v>
      </c>
      <c r="B20" s="6"/>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13"/>
      <c r="AO20" s="13"/>
      <c r="AP20" s="13"/>
      <c r="AQ20" s="13"/>
      <c r="AR20" s="13"/>
      <c r="AS20" s="6"/>
      <c r="AT20" s="96">
        <f>AT19/AS19-1</f>
        <v>0.23375614367051045</v>
      </c>
      <c r="AU20" s="6"/>
      <c r="AV20" s="6"/>
      <c r="AW20" s="13"/>
      <c r="AX20" s="13"/>
      <c r="AY20" s="13"/>
    </row>
    <row r="22" spans="1:51" ht="13" x14ac:dyDescent="0.15">
      <c r="A22" s="4" t="s">
        <v>150</v>
      </c>
      <c r="B22" s="4"/>
      <c r="C22" s="4"/>
      <c r="D22" s="4"/>
      <c r="E22" s="4"/>
      <c r="F22" s="4"/>
      <c r="G22" s="4"/>
      <c r="H22" s="4"/>
      <c r="I22" s="4"/>
      <c r="J22" s="4"/>
      <c r="K22" s="4"/>
      <c r="L22" s="4"/>
      <c r="M22" s="4"/>
      <c r="N22" s="4"/>
      <c r="O22" s="101">
        <f>'Pro Forma ex-Caviar'!C29/1000</f>
        <v>4.165</v>
      </c>
      <c r="P22" s="101">
        <f>'Pro Forma ex-Caviar'!D29/1000</f>
        <v>3.883</v>
      </c>
      <c r="Q22" s="101">
        <f>'Pro Forma ex-Caviar'!E29/1000</f>
        <v>3.4279999999999999</v>
      </c>
      <c r="R22" s="101">
        <f>'Pro Forma ex-Caviar'!F29/1000</f>
        <v>4.5330000000000004</v>
      </c>
      <c r="S22" s="101">
        <f>'Pro Forma ex-Caviar'!G29/1000</f>
        <v>5.2290000000000001</v>
      </c>
      <c r="T22" s="101">
        <f>'Pro Forma ex-Caviar'!H29/1000</f>
        <v>5.593</v>
      </c>
      <c r="U22" s="101">
        <f>'Pro Forma ex-Caviar'!I29/1000</f>
        <v>6.2050000000000001</v>
      </c>
      <c r="V22" s="101">
        <f>'Pro Forma ex-Caviar'!J29/1000</f>
        <v>1.893</v>
      </c>
      <c r="W22" s="101"/>
      <c r="X22" s="101"/>
      <c r="Y22" s="101"/>
      <c r="Z22" s="101"/>
      <c r="AA22" s="101"/>
      <c r="AB22" s="101"/>
      <c r="AC22" s="101"/>
      <c r="AD22" s="101"/>
      <c r="AE22" s="101"/>
      <c r="AF22" s="101"/>
      <c r="AG22" s="101"/>
      <c r="AH22" s="101"/>
      <c r="AI22" s="101"/>
      <c r="AJ22" s="101"/>
      <c r="AK22" s="101"/>
      <c r="AL22" s="4"/>
      <c r="AM22" s="4"/>
      <c r="AN22" s="4"/>
      <c r="AO22" s="4"/>
      <c r="AP22" s="101"/>
      <c r="AQ22" s="101"/>
      <c r="AR22" s="101"/>
      <c r="AS22" s="101"/>
      <c r="AT22" s="101"/>
      <c r="AU22" s="4"/>
      <c r="AV22" s="4"/>
      <c r="AW22" s="4"/>
      <c r="AX22" s="4"/>
      <c r="AY22" s="4"/>
    </row>
    <row r="24" spans="1:51" ht="13" x14ac:dyDescent="0.15">
      <c r="A24" s="6" t="s">
        <v>151</v>
      </c>
      <c r="O24" s="69">
        <f t="shared" ref="O24:AK24" si="22">O17-O22</f>
        <v>51.408049000000005</v>
      </c>
      <c r="P24" s="69">
        <f t="shared" si="22"/>
        <v>61.955837999999993</v>
      </c>
      <c r="Q24" s="69">
        <f t="shared" si="22"/>
        <v>69.796402</v>
      </c>
      <c r="R24" s="69">
        <f t="shared" si="22"/>
        <v>68.341201999999996</v>
      </c>
      <c r="S24" s="69">
        <f t="shared" si="22"/>
        <v>69.250929000000014</v>
      </c>
      <c r="T24" s="69">
        <f t="shared" si="22"/>
        <v>81.161808000000008</v>
      </c>
      <c r="U24" s="69">
        <f t="shared" si="22"/>
        <v>74.841695000000016</v>
      </c>
      <c r="V24" s="69">
        <f t="shared" si="22"/>
        <v>90.899411000000001</v>
      </c>
      <c r="W24" s="69">
        <f t="shared" si="22"/>
        <v>86.980999999999995</v>
      </c>
      <c r="X24" s="69">
        <f t="shared" si="22"/>
        <v>88.743652999999995</v>
      </c>
      <c r="Y24" s="69">
        <f t="shared" si="22"/>
        <v>131.48300000000003</v>
      </c>
      <c r="Z24" s="69">
        <f t="shared" si="22"/>
        <v>105.18000000000004</v>
      </c>
      <c r="AA24" s="69">
        <f t="shared" si="22"/>
        <v>128.38599999999997</v>
      </c>
      <c r="AB24" s="69">
        <f t="shared" si="22"/>
        <v>149.91399999999999</v>
      </c>
      <c r="AC24" s="69">
        <f t="shared" si="22"/>
        <v>168.86599999999999</v>
      </c>
      <c r="AD24" s="69">
        <f t="shared" si="22"/>
        <v>172.63800000000003</v>
      </c>
      <c r="AE24" s="69">
        <f t="shared" si="22"/>
        <v>251.86800000000002</v>
      </c>
      <c r="AF24" s="69">
        <f t="shared" si="22"/>
        <v>281.762</v>
      </c>
      <c r="AG24" s="69">
        <f t="shared" si="22"/>
        <v>233.98600000000002</v>
      </c>
      <c r="AH24" s="69">
        <f t="shared" si="22"/>
        <v>255.05400000000003</v>
      </c>
      <c r="AI24" s="69">
        <f t="shared" si="22"/>
        <v>224.16400000000004</v>
      </c>
      <c r="AJ24" s="69">
        <f t="shared" si="22"/>
        <v>263.767</v>
      </c>
      <c r="AK24" s="69">
        <f t="shared" si="22"/>
        <v>230.79299999999998</v>
      </c>
      <c r="AL24" s="19"/>
      <c r="AM24" s="19"/>
      <c r="AN24" s="19"/>
      <c r="AO24" s="19"/>
      <c r="AP24" s="19">
        <f>SUMIFS($C24:$T24,$C$7:$T$7,AP$7)</f>
        <v>251.50149099999999</v>
      </c>
      <c r="AQ24" s="19">
        <f>SUMIFS($C24:$V24,$C$7:$V$7,AQ$7)</f>
        <v>316.15384300000005</v>
      </c>
      <c r="AR24" s="19">
        <f t="shared" ref="AR24:AS24" si="23">SUMIFS($C24:$AD24,$C$7:$AD$7,AR$7)</f>
        <v>412.38765300000011</v>
      </c>
      <c r="AS24" s="19">
        <f t="shared" si="23"/>
        <v>619.80399999999997</v>
      </c>
      <c r="AT24" s="19">
        <f>SUMIFS($C24:$AH24,$C$7:$AH$7,AT$7)</f>
        <v>1022.6700000000001</v>
      </c>
      <c r="AV24" s="19">
        <f>SUMIFS($C24:$AJ24,$C$5:$AJ$5,"&lt;="&amp;AV$5,$C$5:$AJ$5,"&gt;"&amp;EOMONTH(AV$5,-12))</f>
        <v>940.25400000000002</v>
      </c>
      <c r="AW24" s="19">
        <f>SUMIFS($C24:$AK24,$C$5:$AK$5,"&lt;="&amp;AW$5,$C$5:$AK$5,"&gt;"&amp;EOMONTH(AW$5,-12))</f>
        <v>973.77800000000013</v>
      </c>
      <c r="AX24" s="19"/>
      <c r="AY24" s="19"/>
    </row>
    <row r="25" spans="1:51" ht="13" x14ac:dyDescent="0.15">
      <c r="A25" s="88" t="s">
        <v>147</v>
      </c>
      <c r="S25" s="44">
        <f t="shared" ref="S25:Y25" si="24">S24/O24-1</f>
        <v>0.34708339155216739</v>
      </c>
      <c r="T25" s="44">
        <f t="shared" si="24"/>
        <v>0.30999451577105641</v>
      </c>
      <c r="U25" s="44">
        <f t="shared" si="24"/>
        <v>7.2285860809845337E-2</v>
      </c>
      <c r="V25" s="44">
        <f t="shared" si="24"/>
        <v>0.33008212234838963</v>
      </c>
      <c r="W25" s="44">
        <f t="shared" si="24"/>
        <v>0.25602647150047586</v>
      </c>
      <c r="X25" s="44">
        <f t="shared" si="24"/>
        <v>9.3416413296263601E-2</v>
      </c>
      <c r="Y25" s="44">
        <f t="shared" si="24"/>
        <v>0.75681483429791374</v>
      </c>
      <c r="Z25" s="43">
        <v>0.21</v>
      </c>
      <c r="AA25" s="43">
        <v>0.59</v>
      </c>
      <c r="AB25" s="43">
        <v>0.81</v>
      </c>
      <c r="AC25" s="43">
        <v>0.38</v>
      </c>
      <c r="AD25" s="44">
        <f t="shared" ref="AD25:AF25" si="25">AD24/Z24-1</f>
        <v>0.64135767256132326</v>
      </c>
      <c r="AE25" s="44">
        <f t="shared" si="25"/>
        <v>0.96180268876668862</v>
      </c>
      <c r="AF25" s="44">
        <f t="shared" si="25"/>
        <v>0.87949090812065611</v>
      </c>
      <c r="AG25" s="43">
        <v>0.38</v>
      </c>
      <c r="AH25" s="44">
        <f t="shared" ref="AH25:AK25" si="26">AH24/AD24-1</f>
        <v>0.47739199944392308</v>
      </c>
      <c r="AI25" s="44">
        <f t="shared" si="26"/>
        <v>-0.10999412390617302</v>
      </c>
      <c r="AJ25" s="44">
        <f t="shared" si="26"/>
        <v>-6.3865957794166706E-2</v>
      </c>
      <c r="AK25" s="44">
        <f t="shared" si="26"/>
        <v>-1.3646115579564744E-2</v>
      </c>
      <c r="AL25" s="98"/>
      <c r="AM25" s="98"/>
      <c r="AN25" s="98"/>
      <c r="AO25" s="98"/>
      <c r="AP25" s="98"/>
      <c r="AQ25" s="96">
        <f t="shared" ref="AQ25:AT25" si="27">AQ24/AP24-1</f>
        <v>0.25706548196964785</v>
      </c>
      <c r="AR25" s="96">
        <f t="shared" si="27"/>
        <v>0.30438918308514773</v>
      </c>
      <c r="AS25" s="96">
        <f t="shared" si="27"/>
        <v>0.50296449345926408</v>
      </c>
      <c r="AT25" s="96">
        <f t="shared" si="27"/>
        <v>0.64998935147240111</v>
      </c>
      <c r="AU25" s="98"/>
      <c r="AV25" s="98"/>
      <c r="AW25" s="96">
        <f>AW24/AV24-1</f>
        <v>3.5654195568431524E-2</v>
      </c>
      <c r="AX25" s="96"/>
      <c r="AY25" s="96"/>
    </row>
    <row r="26" spans="1:51" ht="13" x14ac:dyDescent="0.15">
      <c r="A26" s="88"/>
      <c r="S26" s="44"/>
      <c r="T26" s="44"/>
      <c r="U26" s="44"/>
      <c r="V26" s="44"/>
      <c r="W26" s="44"/>
      <c r="X26" s="44"/>
      <c r="Y26" s="44"/>
      <c r="Z26" s="43"/>
      <c r="AA26" s="43"/>
      <c r="AB26" s="43"/>
      <c r="AC26" s="43"/>
      <c r="AD26" s="44"/>
      <c r="AE26" s="44"/>
      <c r="AF26" s="44"/>
      <c r="AG26" s="43"/>
      <c r="AH26" s="44"/>
      <c r="AI26" s="44"/>
      <c r="AJ26" s="44"/>
      <c r="AK26" s="44"/>
      <c r="AL26" s="98"/>
      <c r="AM26" s="98"/>
      <c r="AN26" s="98"/>
      <c r="AO26" s="98"/>
      <c r="AP26" s="98"/>
      <c r="AQ26" s="96"/>
      <c r="AR26" s="96"/>
      <c r="AS26" s="96"/>
      <c r="AT26" s="96"/>
      <c r="AU26" s="98"/>
      <c r="AV26" s="98"/>
      <c r="AW26" s="96"/>
      <c r="AX26" s="96"/>
      <c r="AY26" s="96"/>
    </row>
    <row r="27" spans="1:51" ht="13" x14ac:dyDescent="0.15">
      <c r="A27" s="78" t="s">
        <v>152</v>
      </c>
      <c r="B27" s="6"/>
      <c r="AD27" s="23"/>
      <c r="AE27" s="23"/>
      <c r="AF27" s="23"/>
      <c r="AG27" s="23"/>
      <c r="AH27" s="23"/>
      <c r="AI27" s="23"/>
      <c r="AJ27" s="23"/>
      <c r="AK27" s="23"/>
      <c r="AL27" s="29"/>
      <c r="AM27" s="29"/>
      <c r="AN27" s="29"/>
      <c r="AO27" s="29"/>
      <c r="AP27" s="29"/>
      <c r="AQ27" s="29"/>
      <c r="AR27" s="29"/>
      <c r="AS27" s="29"/>
      <c r="AT27" s="29"/>
      <c r="AU27" s="29"/>
      <c r="AV27" s="29"/>
      <c r="AW27" s="29"/>
      <c r="AX27" s="29"/>
      <c r="AY27" s="29"/>
    </row>
    <row r="28" spans="1:51" ht="13" x14ac:dyDescent="0.15">
      <c r="A28" s="3" t="s">
        <v>153</v>
      </c>
      <c r="B28" s="6"/>
      <c r="AD28" s="23"/>
      <c r="AE28" s="23"/>
      <c r="AF28" s="23"/>
      <c r="AG28" s="30">
        <v>15.737</v>
      </c>
      <c r="AH28" s="23"/>
      <c r="AI28" s="23"/>
      <c r="AJ28" s="23"/>
      <c r="AK28" s="30">
        <v>491.16500000000002</v>
      </c>
      <c r="AL28" s="29"/>
      <c r="AM28" s="29"/>
      <c r="AN28" s="29"/>
      <c r="AO28" s="29"/>
      <c r="AP28" s="29"/>
      <c r="AQ28" s="29"/>
      <c r="AR28" s="29"/>
      <c r="AS28" s="29"/>
      <c r="AT28" s="29"/>
      <c r="AU28" s="29"/>
      <c r="AV28" s="30">
        <v>324.88799999999998</v>
      </c>
      <c r="AW28" s="30">
        <v>944.25300000000004</v>
      </c>
      <c r="AX28" s="29"/>
      <c r="AY28" s="30"/>
    </row>
    <row r="29" spans="1:51" ht="13" x14ac:dyDescent="0.15">
      <c r="A29" s="3" t="s">
        <v>154</v>
      </c>
      <c r="B29" s="6"/>
      <c r="AD29" s="23"/>
      <c r="AE29" s="23"/>
      <c r="AF29" s="23"/>
      <c r="AG29" s="30"/>
      <c r="AH29" s="23"/>
      <c r="AI29" s="23"/>
      <c r="AJ29" s="23"/>
      <c r="AK29" s="30"/>
      <c r="AL29" s="29"/>
      <c r="AM29" s="29"/>
      <c r="AN29" s="29"/>
      <c r="AO29" s="29"/>
      <c r="AP29" s="29"/>
      <c r="AQ29" s="29"/>
      <c r="AR29" s="29"/>
      <c r="AS29" s="29"/>
      <c r="AT29" s="29"/>
      <c r="AU29" s="29"/>
      <c r="AV29" s="30"/>
      <c r="AW29" s="30"/>
      <c r="AX29" s="29"/>
      <c r="AY29" s="30"/>
    </row>
    <row r="30" spans="1:51" ht="13" x14ac:dyDescent="0.15">
      <c r="A30" s="3" t="s">
        <v>155</v>
      </c>
      <c r="B30" s="6"/>
      <c r="AD30" s="23"/>
      <c r="AE30" s="23"/>
      <c r="AF30" s="23"/>
      <c r="AG30" s="102">
        <v>-4742.0950000000003</v>
      </c>
      <c r="AH30" s="23"/>
      <c r="AI30" s="23"/>
      <c r="AJ30" s="23"/>
      <c r="AK30" s="102">
        <v>-5855.1719999999996</v>
      </c>
      <c r="AL30" s="29"/>
      <c r="AM30" s="29"/>
      <c r="AN30" s="29"/>
      <c r="AO30" s="29"/>
      <c r="AP30" s="29"/>
      <c r="AQ30" s="29"/>
      <c r="AR30" s="29"/>
      <c r="AS30" s="29"/>
      <c r="AT30" s="29"/>
      <c r="AU30" s="29"/>
      <c r="AV30" s="102">
        <v>-12286.091</v>
      </c>
      <c r="AW30" s="102">
        <v>-22477.453000000001</v>
      </c>
      <c r="AX30" s="102"/>
      <c r="AY30" s="30"/>
    </row>
    <row r="31" spans="1:51" ht="13" x14ac:dyDescent="0.15">
      <c r="A31" s="3" t="s">
        <v>156</v>
      </c>
      <c r="B31" s="6"/>
      <c r="AD31" s="23"/>
      <c r="AE31" s="23"/>
      <c r="AF31" s="23"/>
      <c r="AG31" s="102">
        <v>4850.5789999999997</v>
      </c>
      <c r="AH31" s="23"/>
      <c r="AI31" s="23"/>
      <c r="AJ31" s="23"/>
      <c r="AK31" s="102">
        <v>5880.1419999999998</v>
      </c>
      <c r="AL31" s="29"/>
      <c r="AM31" s="29"/>
      <c r="AN31" s="29"/>
      <c r="AO31" s="29"/>
      <c r="AP31" s="29"/>
      <c r="AQ31" s="29"/>
      <c r="AR31" s="29"/>
      <c r="AS31" s="29"/>
      <c r="AT31" s="29"/>
      <c r="AU31" s="29"/>
      <c r="AV31" s="102">
        <v>12538.992</v>
      </c>
      <c r="AW31" s="102">
        <v>22467.566999999999</v>
      </c>
      <c r="AX31" s="102"/>
      <c r="AY31" s="30"/>
    </row>
    <row r="32" spans="1:51" ht="13" x14ac:dyDescent="0.15">
      <c r="A32" s="3" t="s">
        <v>157</v>
      </c>
      <c r="B32" s="6"/>
      <c r="AD32" s="23"/>
      <c r="AE32" s="23"/>
      <c r="AF32" s="23"/>
      <c r="AG32" s="102">
        <v>-36.289000000000001</v>
      </c>
      <c r="AH32" s="23"/>
      <c r="AI32" s="23"/>
      <c r="AJ32" s="23"/>
      <c r="AK32" s="102">
        <v>-37.682000000000002</v>
      </c>
      <c r="AL32" s="29"/>
      <c r="AM32" s="29"/>
      <c r="AN32" s="29"/>
      <c r="AO32" s="29"/>
      <c r="AP32" s="29"/>
      <c r="AQ32" s="29"/>
      <c r="AR32" s="29"/>
      <c r="AS32" s="29"/>
      <c r="AT32" s="29"/>
      <c r="AU32" s="29"/>
      <c r="AV32" s="102">
        <v>-158.001</v>
      </c>
      <c r="AW32" s="102">
        <v>-148.56299999999999</v>
      </c>
      <c r="AX32" s="102"/>
      <c r="AY32" s="30"/>
    </row>
    <row r="33" spans="1:51" ht="13" x14ac:dyDescent="0.15">
      <c r="A33" s="3" t="s">
        <v>158</v>
      </c>
      <c r="B33" s="6"/>
      <c r="AD33" s="23"/>
      <c r="AE33" s="23"/>
      <c r="AF33" s="23"/>
      <c r="AG33" s="30"/>
      <c r="AH33" s="23"/>
      <c r="AI33" s="23"/>
      <c r="AJ33" s="23"/>
      <c r="AK33" s="30"/>
      <c r="AL33" s="29"/>
      <c r="AM33" s="29"/>
      <c r="AN33" s="29"/>
      <c r="AO33" s="29"/>
      <c r="AP33" s="29"/>
      <c r="AQ33" s="29"/>
      <c r="AR33" s="29"/>
      <c r="AS33" s="29"/>
      <c r="AT33" s="29"/>
      <c r="AU33" s="29"/>
      <c r="AV33" s="30"/>
      <c r="AW33" s="30"/>
      <c r="AX33" s="29"/>
      <c r="AY33" s="30"/>
    </row>
    <row r="34" spans="1:51" ht="13" x14ac:dyDescent="0.15">
      <c r="A34" s="3" t="s">
        <v>159</v>
      </c>
      <c r="B34" s="6"/>
      <c r="AD34" s="23"/>
      <c r="AE34" s="23"/>
      <c r="AF34" s="23"/>
      <c r="AG34" s="30">
        <v>364.46899999999999</v>
      </c>
      <c r="AH34" s="23"/>
      <c r="AI34" s="23"/>
      <c r="AJ34" s="23"/>
      <c r="AK34" s="30">
        <v>1722.1679999999999</v>
      </c>
      <c r="AL34" s="29"/>
      <c r="AM34" s="29"/>
      <c r="AN34" s="29"/>
      <c r="AO34" s="29"/>
      <c r="AP34" s="29"/>
      <c r="AQ34" s="29"/>
      <c r="AR34" s="29"/>
      <c r="AS34" s="29"/>
      <c r="AT34" s="29"/>
      <c r="AU34" s="30"/>
      <c r="AV34" s="30">
        <v>801.78399999999999</v>
      </c>
      <c r="AW34" s="30">
        <v>2224.0680000000002</v>
      </c>
      <c r="AX34" s="29"/>
      <c r="AY34" s="30"/>
    </row>
    <row r="35" spans="1:51" ht="13" x14ac:dyDescent="0.15">
      <c r="A35" s="3" t="s">
        <v>160</v>
      </c>
      <c r="B35" s="6"/>
      <c r="AD35" s="23"/>
      <c r="AE35" s="23"/>
      <c r="AF35" s="23"/>
      <c r="AG35" s="30">
        <v>-267.05900000000003</v>
      </c>
      <c r="AH35" s="23"/>
      <c r="AI35" s="23"/>
      <c r="AJ35" s="23"/>
      <c r="AK35" s="30">
        <v>-1575.4580000000001</v>
      </c>
      <c r="AL35" s="29"/>
      <c r="AM35" s="29"/>
      <c r="AN35" s="29"/>
      <c r="AO35" s="29"/>
      <c r="AP35" s="29"/>
      <c r="AQ35" s="29"/>
      <c r="AR35" s="29"/>
      <c r="AS35" s="29"/>
      <c r="AT35" s="29"/>
      <c r="AU35" s="30"/>
      <c r="AV35" s="30">
        <v>-535.81700000000001</v>
      </c>
      <c r="AW35" s="30">
        <v>-1851.8630000000001</v>
      </c>
      <c r="AX35" s="29"/>
      <c r="AY35" s="30"/>
    </row>
    <row r="36" spans="1:51" ht="13" x14ac:dyDescent="0.15">
      <c r="A36" s="3" t="s">
        <v>161</v>
      </c>
      <c r="B36" s="6"/>
      <c r="AD36" s="23"/>
      <c r="AE36" s="23"/>
      <c r="AF36" s="23"/>
      <c r="AG36" s="30">
        <v>-64.86</v>
      </c>
      <c r="AH36" s="23"/>
      <c r="AI36" s="23"/>
      <c r="AJ36" s="23"/>
      <c r="AK36" s="30">
        <v>-192.31299999999999</v>
      </c>
      <c r="AL36" s="29"/>
      <c r="AM36" s="29"/>
      <c r="AN36" s="29"/>
      <c r="AO36" s="29"/>
      <c r="AP36" s="29"/>
      <c r="AQ36" s="29"/>
      <c r="AR36" s="29"/>
      <c r="AS36" s="29"/>
      <c r="AT36" s="29"/>
      <c r="AU36" s="30"/>
      <c r="AV36" s="30">
        <v>-79.994</v>
      </c>
      <c r="AW36" s="30">
        <v>-185.714</v>
      </c>
      <c r="AX36" s="29"/>
      <c r="AY36" s="30"/>
    </row>
    <row r="37" spans="1:51" ht="13" x14ac:dyDescent="0.15">
      <c r="A37" s="3" t="s">
        <v>162</v>
      </c>
      <c r="B37" s="6"/>
      <c r="AD37" s="23"/>
      <c r="AE37" s="23"/>
      <c r="AF37" s="23"/>
      <c r="AG37" s="30">
        <v>-32.582000000000001</v>
      </c>
      <c r="AH37" s="23"/>
      <c r="AI37" s="23"/>
      <c r="AJ37" s="23"/>
      <c r="AK37" s="30">
        <v>-5.3810000000000002</v>
      </c>
      <c r="AL37" s="29"/>
      <c r="AM37" s="29"/>
      <c r="AN37" s="29"/>
      <c r="AO37" s="29"/>
      <c r="AP37" s="29"/>
      <c r="AQ37" s="29"/>
      <c r="AR37" s="29"/>
      <c r="AS37" s="29"/>
      <c r="AT37" s="29"/>
      <c r="AU37" s="30"/>
      <c r="AV37" s="30">
        <v>-705.21</v>
      </c>
      <c r="AW37" s="30">
        <v>-27.134</v>
      </c>
      <c r="AX37" s="29"/>
      <c r="AY37" s="30"/>
    </row>
    <row r="38" spans="1:51" ht="13" x14ac:dyDescent="0.15">
      <c r="A38" s="3" t="s">
        <v>163</v>
      </c>
      <c r="B38" s="6"/>
      <c r="AD38" s="23"/>
      <c r="AE38" s="23"/>
      <c r="AF38" s="23"/>
      <c r="AG38" s="25">
        <f>SUM(AG28:AG37)</f>
        <v>87.899999999999523</v>
      </c>
      <c r="AH38" s="23"/>
      <c r="AI38" s="23"/>
      <c r="AJ38" s="23"/>
      <c r="AK38" s="25">
        <f>SUM(AK28:AK37)</f>
        <v>427.46900000000005</v>
      </c>
      <c r="AL38" s="29"/>
      <c r="AM38" s="29"/>
      <c r="AN38" s="29"/>
      <c r="AO38" s="29"/>
      <c r="AP38" s="29"/>
      <c r="AQ38" s="29"/>
      <c r="AR38" s="29"/>
      <c r="AS38" s="29"/>
      <c r="AT38" s="29"/>
      <c r="AU38" s="29"/>
      <c r="AV38" s="25">
        <f t="shared" ref="AV38:AW38" si="28">SUM(AV28:AV37)</f>
        <v>-99.448999999999501</v>
      </c>
      <c r="AW38" s="25">
        <f t="shared" si="28"/>
        <v>945.16099999999847</v>
      </c>
      <c r="AX38" s="29"/>
      <c r="AY38" s="29"/>
    </row>
    <row r="39" spans="1:51" ht="13" x14ac:dyDescent="0.15">
      <c r="A39" s="82"/>
      <c r="B39" s="6"/>
      <c r="AD39" s="23"/>
      <c r="AE39" s="23"/>
      <c r="AF39" s="23"/>
      <c r="AG39" s="23"/>
      <c r="AH39" s="23"/>
      <c r="AI39" s="23"/>
      <c r="AJ39" s="23"/>
      <c r="AK39" s="23"/>
      <c r="AL39" s="29"/>
      <c r="AM39" s="29"/>
      <c r="AN39" s="29"/>
      <c r="AO39" s="29"/>
      <c r="AP39" s="29"/>
      <c r="AQ39" s="29"/>
      <c r="AR39" s="29"/>
      <c r="AS39" s="29"/>
      <c r="AT39" s="29"/>
      <c r="AU39" s="29"/>
      <c r="AV39" s="29"/>
      <c r="AW39" s="29"/>
      <c r="AX39" s="29"/>
      <c r="AY39" s="29"/>
    </row>
    <row r="40" spans="1:51" ht="13" x14ac:dyDescent="0.15">
      <c r="A40" s="13" t="s">
        <v>164</v>
      </c>
      <c r="B40" s="6"/>
      <c r="G40" s="98"/>
      <c r="H40" s="98"/>
      <c r="I40" s="98"/>
      <c r="J40" s="98"/>
      <c r="K40" s="98"/>
      <c r="L40" s="98"/>
      <c r="M40" s="98"/>
      <c r="N40" s="98"/>
      <c r="O40" s="98"/>
      <c r="P40" s="98"/>
      <c r="Q40" s="98"/>
      <c r="R40" s="98"/>
      <c r="S40" s="98"/>
      <c r="T40" s="98"/>
      <c r="U40" s="98"/>
      <c r="V40" s="98"/>
      <c r="W40" s="98"/>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6"/>
      <c r="AV40" s="6"/>
      <c r="AW40" s="6"/>
      <c r="AX40" s="6"/>
      <c r="AY40" s="6"/>
    </row>
    <row r="41" spans="1:51" ht="13" x14ac:dyDescent="0.15">
      <c r="A41" s="6" t="s">
        <v>165</v>
      </c>
      <c r="B41" s="6"/>
      <c r="G41" s="98"/>
      <c r="H41" s="98"/>
      <c r="I41" s="98"/>
      <c r="J41" s="98"/>
      <c r="K41" s="98"/>
      <c r="L41" s="98"/>
      <c r="M41" s="98"/>
      <c r="N41" s="98"/>
      <c r="O41" s="98"/>
      <c r="P41" s="98"/>
      <c r="Q41" s="98"/>
      <c r="R41" s="98"/>
      <c r="S41" s="98"/>
      <c r="T41" s="98"/>
      <c r="U41" s="98"/>
      <c r="V41" s="98"/>
      <c r="W41" s="98"/>
      <c r="X41" s="41"/>
      <c r="Y41" s="41"/>
      <c r="Z41" s="41"/>
      <c r="AA41" s="41"/>
      <c r="AB41" s="41"/>
      <c r="AC41" s="41"/>
      <c r="AD41" s="18">
        <v>42550</v>
      </c>
      <c r="AE41" s="18">
        <v>39540</v>
      </c>
      <c r="AF41" s="18">
        <v>48270</v>
      </c>
      <c r="AG41" s="18">
        <v>50040</v>
      </c>
      <c r="AH41" s="18">
        <v>48610</v>
      </c>
      <c r="AI41" s="18">
        <v>46220</v>
      </c>
      <c r="AJ41" s="18">
        <v>54150</v>
      </c>
      <c r="AK41" s="18">
        <v>55690</v>
      </c>
      <c r="AL41" s="41"/>
      <c r="AM41" s="41"/>
      <c r="AN41" s="41"/>
      <c r="AO41" s="41"/>
      <c r="AP41" s="41"/>
      <c r="AQ41" s="41"/>
      <c r="AR41" s="41"/>
      <c r="AS41" s="41"/>
      <c r="AT41" s="19">
        <f>SUMIFS($C41:$AH41,$C$7:$AH$7,AT$7)</f>
        <v>186460</v>
      </c>
      <c r="AU41" s="6"/>
      <c r="AV41" s="19"/>
      <c r="AW41" s="19">
        <f>SUMIFS($C41:$AK41,$C$5:$AK$5,"&lt;="&amp;AW$5,$C$5:$AK$5,"&gt;"&amp;EOMONTH(AW$5,-12))</f>
        <v>204670</v>
      </c>
      <c r="AX41" s="19"/>
      <c r="AY41" s="19"/>
    </row>
    <row r="42" spans="1:51" ht="13" x14ac:dyDescent="0.15">
      <c r="A42" s="39" t="s">
        <v>144</v>
      </c>
      <c r="B42" s="6"/>
      <c r="G42" s="98"/>
      <c r="H42" s="98"/>
      <c r="I42" s="98"/>
      <c r="J42" s="98"/>
      <c r="K42" s="98"/>
      <c r="L42" s="98"/>
      <c r="M42" s="98"/>
      <c r="N42" s="98"/>
      <c r="O42" s="98"/>
      <c r="P42" s="98"/>
      <c r="Q42" s="98"/>
      <c r="R42" s="98"/>
      <c r="S42" s="98"/>
      <c r="T42" s="98"/>
      <c r="U42" s="98"/>
      <c r="V42" s="98"/>
      <c r="W42" s="98"/>
      <c r="X42" s="41"/>
      <c r="Y42" s="41"/>
      <c r="Z42" s="41"/>
      <c r="AA42" s="41"/>
      <c r="AB42" s="41"/>
      <c r="AC42" s="41"/>
      <c r="AD42" s="103">
        <v>0.45</v>
      </c>
      <c r="AE42" s="103">
        <v>0.33</v>
      </c>
      <c r="AF42" s="103">
        <v>0.25</v>
      </c>
      <c r="AG42" s="103">
        <v>0.2</v>
      </c>
      <c r="AH42" s="103">
        <v>0.14000000000000001</v>
      </c>
      <c r="AI42" s="103">
        <v>0.17</v>
      </c>
      <c r="AJ42" s="103">
        <v>0.12</v>
      </c>
      <c r="AK42" s="103">
        <v>0.11</v>
      </c>
      <c r="AL42" s="41"/>
      <c r="AM42" s="41"/>
      <c r="AN42" s="41"/>
      <c r="AO42" s="41"/>
      <c r="AP42" s="41"/>
      <c r="AQ42" s="41"/>
      <c r="AR42" s="41"/>
      <c r="AS42" s="41"/>
      <c r="AT42" s="96"/>
      <c r="AU42" s="6"/>
      <c r="AV42" s="39"/>
      <c r="AW42" s="97"/>
      <c r="AX42" s="97"/>
      <c r="AY42" s="97"/>
    </row>
    <row r="43" spans="1:51" ht="13" x14ac:dyDescent="0.15">
      <c r="A43" s="13"/>
      <c r="B43" s="6"/>
      <c r="G43" s="98"/>
      <c r="H43" s="98"/>
      <c r="I43" s="98"/>
      <c r="J43" s="98"/>
      <c r="K43" s="98"/>
      <c r="L43" s="98"/>
      <c r="M43" s="98"/>
      <c r="N43" s="98"/>
      <c r="O43" s="98"/>
      <c r="P43" s="98"/>
      <c r="Q43" s="98"/>
      <c r="R43" s="98"/>
      <c r="S43" s="98"/>
      <c r="T43" s="98"/>
      <c r="U43" s="98"/>
      <c r="V43" s="98"/>
      <c r="W43" s="98"/>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6"/>
      <c r="AV43" s="6"/>
      <c r="AW43" s="6"/>
      <c r="AX43" s="6"/>
      <c r="AY43" s="6"/>
    </row>
    <row r="44" spans="1:51" ht="13" x14ac:dyDescent="0.15">
      <c r="A44" s="6" t="s">
        <v>166</v>
      </c>
      <c r="B44" s="6"/>
      <c r="G44" s="98"/>
      <c r="H44" s="98"/>
      <c r="I44" s="98"/>
      <c r="J44" s="98"/>
      <c r="K44" s="98"/>
      <c r="L44" s="98"/>
      <c r="M44" s="98"/>
      <c r="N44" s="98"/>
      <c r="O44" s="98"/>
      <c r="P44" s="98"/>
      <c r="Q44" s="98"/>
      <c r="R44" s="98"/>
      <c r="S44" s="98"/>
      <c r="T44" s="98"/>
      <c r="U44" s="98"/>
      <c r="V44" s="98"/>
      <c r="W44" s="98"/>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6"/>
      <c r="AV44" s="6"/>
      <c r="AW44" s="6"/>
      <c r="AX44" s="6"/>
      <c r="AY44" s="6"/>
    </row>
    <row r="45" spans="1:51" ht="13" x14ac:dyDescent="0.15">
      <c r="A45" s="88" t="s">
        <v>167</v>
      </c>
      <c r="B45" s="6"/>
      <c r="C45" s="104"/>
      <c r="D45" s="104"/>
      <c r="E45" s="104"/>
      <c r="F45" s="104"/>
      <c r="G45" s="103">
        <v>0.60499999999999998</v>
      </c>
      <c r="H45" s="103">
        <v>0.57899999999999996</v>
      </c>
      <c r="I45" s="103">
        <v>0.56399999999999995</v>
      </c>
      <c r="J45" s="103">
        <v>0.56499999999999995</v>
      </c>
      <c r="K45" s="103">
        <v>0.56599999999999995</v>
      </c>
      <c r="L45" s="103">
        <v>0.53500000000000003</v>
      </c>
      <c r="M45" s="103">
        <v>0.52</v>
      </c>
      <c r="N45" s="103">
        <v>0.52100000000000002</v>
      </c>
      <c r="O45" s="103">
        <v>0.51900000000000002</v>
      </c>
      <c r="P45" s="103">
        <v>0.48899999999999999</v>
      </c>
      <c r="Q45" s="103">
        <v>0.47399999999999998</v>
      </c>
      <c r="R45" s="103">
        <v>0.47699999999999998</v>
      </c>
      <c r="S45" s="103">
        <v>0.47499999999999998</v>
      </c>
      <c r="T45" s="103">
        <v>0.44900000000000001</v>
      </c>
      <c r="U45" s="103">
        <v>0.436</v>
      </c>
      <c r="V45" s="103">
        <v>0.44</v>
      </c>
      <c r="W45" s="103">
        <v>0.45600000000000002</v>
      </c>
      <c r="X45" s="103">
        <v>0.432</v>
      </c>
      <c r="Y45" s="103">
        <v>0.39100000000000001</v>
      </c>
      <c r="Z45" s="103">
        <v>0.39700000000000002</v>
      </c>
      <c r="AA45" s="103">
        <v>0.39100000000000001</v>
      </c>
      <c r="AB45" s="103">
        <v>0.34599999999999997</v>
      </c>
      <c r="AC45" s="103">
        <v>0.33600000000000002</v>
      </c>
      <c r="AD45" s="103">
        <v>0.34</v>
      </c>
      <c r="AE45" s="103">
        <v>0.35</v>
      </c>
      <c r="AF45" s="103">
        <v>0.32</v>
      </c>
      <c r="AG45" s="103">
        <v>0.31</v>
      </c>
      <c r="AH45" s="103">
        <v>0.33</v>
      </c>
      <c r="AI45" s="103">
        <v>0.33</v>
      </c>
      <c r="AJ45" s="103">
        <v>0.31</v>
      </c>
      <c r="AK45" s="103">
        <v>0.3</v>
      </c>
      <c r="AL45" s="41"/>
      <c r="AM45" s="41"/>
      <c r="AN45" s="41"/>
      <c r="AO45" s="41"/>
      <c r="AP45" s="41"/>
      <c r="AQ45" s="41"/>
      <c r="AR45" s="41"/>
      <c r="AS45" s="41"/>
      <c r="AT45" s="41"/>
      <c r="AU45" s="6"/>
      <c r="AV45" s="6"/>
      <c r="AW45" s="6"/>
      <c r="AX45" s="6"/>
      <c r="AY45" s="6"/>
    </row>
    <row r="46" spans="1:51" ht="13" x14ac:dyDescent="0.15">
      <c r="A46" s="39" t="s">
        <v>168</v>
      </c>
      <c r="B46" s="6"/>
      <c r="C46" s="104"/>
      <c r="D46" s="104"/>
      <c r="E46" s="104"/>
      <c r="F46" s="104"/>
      <c r="G46" s="103">
        <v>0.26200000000000001</v>
      </c>
      <c r="H46" s="103">
        <v>0.26900000000000002</v>
      </c>
      <c r="I46" s="103">
        <v>0.27400000000000002</v>
      </c>
      <c r="J46" s="103">
        <v>0.26900000000000002</v>
      </c>
      <c r="K46" s="103">
        <v>0.27</v>
      </c>
      <c r="L46" s="103">
        <v>0.27700000000000002</v>
      </c>
      <c r="M46" s="103">
        <v>0.27700000000000002</v>
      </c>
      <c r="N46" s="103">
        <v>0.27700000000000002</v>
      </c>
      <c r="O46" s="103">
        <v>0.27900000000000003</v>
      </c>
      <c r="P46" s="103">
        <v>0.28399999999999997</v>
      </c>
      <c r="Q46" s="103">
        <v>0.28399999999999997</v>
      </c>
      <c r="R46" s="103">
        <v>0.28100000000000003</v>
      </c>
      <c r="S46" s="103">
        <v>0.28399999999999997</v>
      </c>
      <c r="T46" s="103">
        <v>0.28699999999999998</v>
      </c>
      <c r="U46" s="103">
        <v>0.28599999999999998</v>
      </c>
      <c r="V46" s="103">
        <v>0.28299999999999997</v>
      </c>
      <c r="W46" s="103">
        <v>0.28699999999999998</v>
      </c>
      <c r="X46" s="103">
        <v>0.30099999999999999</v>
      </c>
      <c r="Y46" s="103">
        <v>0.30299999999999999</v>
      </c>
      <c r="Z46" s="103">
        <v>0.30299999999999999</v>
      </c>
      <c r="AA46" s="103">
        <v>0.30499999999999999</v>
      </c>
      <c r="AB46" s="103">
        <v>0.30099999999999999</v>
      </c>
      <c r="AC46" s="103">
        <v>0.29399999999999998</v>
      </c>
      <c r="AD46" s="103">
        <v>0.29099999999999998</v>
      </c>
      <c r="AE46" s="103">
        <v>0.3</v>
      </c>
      <c r="AF46" s="103">
        <v>0.28999999999999998</v>
      </c>
      <c r="AG46" s="103">
        <v>0.28999999999999998</v>
      </c>
      <c r="AH46" s="103">
        <v>0.28999999999999998</v>
      </c>
      <c r="AI46" s="103">
        <v>0.3</v>
      </c>
      <c r="AJ46" s="103">
        <v>0.28999999999999998</v>
      </c>
      <c r="AK46" s="103">
        <v>0.28999999999999998</v>
      </c>
      <c r="AL46" s="41"/>
      <c r="AM46" s="41"/>
      <c r="AN46" s="41"/>
      <c r="AO46" s="41"/>
      <c r="AP46" s="41"/>
      <c r="AQ46" s="41"/>
      <c r="AR46" s="41"/>
      <c r="AS46" s="41"/>
      <c r="AT46" s="41"/>
      <c r="AU46" s="6"/>
      <c r="AV46" s="6"/>
      <c r="AW46" s="6"/>
      <c r="AX46" s="6"/>
      <c r="AY46" s="6"/>
    </row>
    <row r="47" spans="1:51" ht="13" x14ac:dyDescent="0.15">
      <c r="A47" s="39" t="s">
        <v>169</v>
      </c>
      <c r="B47" s="6"/>
      <c r="C47" s="104"/>
      <c r="D47" s="104"/>
      <c r="E47" s="104"/>
      <c r="F47" s="104"/>
      <c r="G47" s="103">
        <v>0.13500000000000001</v>
      </c>
      <c r="H47" s="103">
        <v>0.154</v>
      </c>
      <c r="I47" s="103">
        <v>0.16200000000000001</v>
      </c>
      <c r="J47" s="103">
        <v>0.16600000000000001</v>
      </c>
      <c r="K47" s="103">
        <v>0.16400000000000001</v>
      </c>
      <c r="L47" s="103">
        <v>0.189</v>
      </c>
      <c r="M47" s="103">
        <v>0.20300000000000001</v>
      </c>
      <c r="N47" s="103">
        <v>0.20200000000000001</v>
      </c>
      <c r="O47" s="103">
        <v>0.20200000000000001</v>
      </c>
      <c r="P47" s="103">
        <v>0.22700000000000001</v>
      </c>
      <c r="Q47" s="103">
        <v>0.24199999999999999</v>
      </c>
      <c r="R47" s="103">
        <v>0.24199999999999999</v>
      </c>
      <c r="S47" s="103">
        <v>0.24099999999999999</v>
      </c>
      <c r="T47" s="103">
        <v>0.26500000000000001</v>
      </c>
      <c r="U47" s="103">
        <v>0.27900000000000003</v>
      </c>
      <c r="V47" s="103">
        <v>0.27800000000000002</v>
      </c>
      <c r="W47" s="103">
        <v>0.25700000000000001</v>
      </c>
      <c r="X47" s="103">
        <v>0.27</v>
      </c>
      <c r="Y47" s="103">
        <v>0.30599999999999999</v>
      </c>
      <c r="Z47" s="103">
        <v>0.3</v>
      </c>
      <c r="AA47" s="103">
        <v>0.30399999999999999</v>
      </c>
      <c r="AB47" s="103">
        <v>0.35399999999999998</v>
      </c>
      <c r="AC47" s="103">
        <v>0.371</v>
      </c>
      <c r="AD47" s="103">
        <v>0.36899999999999999</v>
      </c>
      <c r="AE47" s="103">
        <v>0.35</v>
      </c>
      <c r="AF47" s="103">
        <v>0.39</v>
      </c>
      <c r="AG47" s="103">
        <v>0.4</v>
      </c>
      <c r="AH47" s="103">
        <v>0.39</v>
      </c>
      <c r="AI47" s="103">
        <v>0.38</v>
      </c>
      <c r="AJ47" s="103">
        <v>0.4</v>
      </c>
      <c r="AK47" s="103">
        <v>0.41</v>
      </c>
      <c r="AL47" s="41"/>
      <c r="AM47" s="41"/>
      <c r="AN47" s="41"/>
      <c r="AO47" s="41"/>
      <c r="AP47" s="41"/>
      <c r="AQ47" s="41"/>
      <c r="AR47" s="41"/>
      <c r="AS47" s="41"/>
      <c r="AT47" s="41"/>
      <c r="AU47" s="6"/>
      <c r="AV47" s="6"/>
      <c r="AW47" s="6"/>
      <c r="AX47" s="6"/>
      <c r="AY47" s="6"/>
    </row>
    <row r="48" spans="1:51" ht="13" x14ac:dyDescent="0.15">
      <c r="A48" s="39" t="s">
        <v>170</v>
      </c>
      <c r="B48" s="6"/>
      <c r="C48" s="104"/>
      <c r="D48" s="104"/>
      <c r="E48" s="104"/>
      <c r="F48" s="104"/>
      <c r="G48" s="103">
        <v>0.4</v>
      </c>
      <c r="H48" s="103">
        <v>0.42</v>
      </c>
      <c r="I48" s="103">
        <v>0.44</v>
      </c>
      <c r="J48" s="103">
        <v>0.43</v>
      </c>
      <c r="K48" s="103">
        <v>0.43</v>
      </c>
      <c r="L48" s="103">
        <v>0.47</v>
      </c>
      <c r="M48" s="103">
        <v>0.48</v>
      </c>
      <c r="N48" s="103">
        <v>0.48</v>
      </c>
      <c r="O48" s="103">
        <v>0.48</v>
      </c>
      <c r="P48" s="103">
        <v>0.51</v>
      </c>
      <c r="Q48" s="103">
        <v>0.53</v>
      </c>
      <c r="R48" s="103">
        <v>0.52</v>
      </c>
      <c r="S48" s="103">
        <v>0.52</v>
      </c>
      <c r="T48" s="103">
        <v>0.55000000000000004</v>
      </c>
      <c r="U48" s="103">
        <v>0.56000000000000005</v>
      </c>
      <c r="V48" s="103">
        <v>0.56000000000000005</v>
      </c>
      <c r="W48" s="103">
        <v>0.54</v>
      </c>
      <c r="X48" s="103">
        <v>0.56999999999999995</v>
      </c>
      <c r="Y48" s="103">
        <v>0.61</v>
      </c>
      <c r="Z48" s="103">
        <v>0.6</v>
      </c>
      <c r="AA48" s="103">
        <v>0.61</v>
      </c>
      <c r="AB48" s="103">
        <v>0.65</v>
      </c>
      <c r="AC48" s="103">
        <v>0.66</v>
      </c>
      <c r="AD48" s="103">
        <v>0.66</v>
      </c>
      <c r="AE48" s="103">
        <v>0.65</v>
      </c>
      <c r="AF48" s="103">
        <v>0.68</v>
      </c>
      <c r="AG48" s="103">
        <v>0.69</v>
      </c>
      <c r="AH48" s="103">
        <v>0.68</v>
      </c>
      <c r="AI48" s="103">
        <v>0.68</v>
      </c>
      <c r="AJ48" s="103">
        <v>0.69</v>
      </c>
      <c r="AK48" s="103">
        <v>0.7</v>
      </c>
      <c r="AL48" s="41"/>
      <c r="AM48" s="41"/>
      <c r="AN48" s="41"/>
      <c r="AO48" s="41"/>
      <c r="AP48" s="41"/>
      <c r="AQ48" s="41"/>
      <c r="AR48" s="41"/>
      <c r="AS48" s="41"/>
      <c r="AT48" s="41"/>
      <c r="AU48" s="6"/>
      <c r="AV48" s="6"/>
      <c r="AW48" s="6"/>
      <c r="AX48" s="6"/>
      <c r="AY48" s="6"/>
    </row>
    <row r="49" spans="1:51" ht="13" x14ac:dyDescent="0.15">
      <c r="A49" s="6"/>
      <c r="B49" s="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row>
    <row r="50" spans="1:51" ht="13" x14ac:dyDescent="0.15">
      <c r="A50" s="6" t="s">
        <v>171</v>
      </c>
      <c r="B50" s="6"/>
      <c r="C50" s="6"/>
      <c r="D50" s="6"/>
      <c r="E50" s="6"/>
      <c r="F50" s="6"/>
      <c r="G50" s="6"/>
      <c r="H50" s="6"/>
      <c r="I50" s="6"/>
      <c r="J50" s="6"/>
      <c r="K50" s="6"/>
      <c r="L50" s="6"/>
      <c r="M50" s="6"/>
      <c r="N50" s="6"/>
      <c r="O50" s="18">
        <v>8</v>
      </c>
      <c r="P50" s="18">
        <v>10</v>
      </c>
      <c r="Q50" s="18">
        <v>13</v>
      </c>
      <c r="R50" s="18">
        <v>16</v>
      </c>
      <c r="S50" s="18">
        <v>16</v>
      </c>
      <c r="T50" s="18">
        <v>18</v>
      </c>
      <c r="U50" s="18">
        <v>20</v>
      </c>
      <c r="V50" s="18">
        <v>23</v>
      </c>
      <c r="W50" s="18">
        <v>22</v>
      </c>
      <c r="X50" s="18">
        <v>17</v>
      </c>
      <c r="Y50" s="18">
        <v>31</v>
      </c>
      <c r="Z50" s="18">
        <v>39</v>
      </c>
      <c r="AA50" s="18">
        <v>39</v>
      </c>
      <c r="AB50" s="18">
        <v>48</v>
      </c>
      <c r="AC50" s="18">
        <v>53</v>
      </c>
      <c r="AD50" s="18">
        <v>62</v>
      </c>
      <c r="AE50" s="18">
        <v>85.754000000000005</v>
      </c>
      <c r="AF50" s="18">
        <v>114.598</v>
      </c>
      <c r="AG50" s="18">
        <v>120.91800000000001</v>
      </c>
      <c r="AH50" s="18">
        <v>139.05199999999999</v>
      </c>
      <c r="AI50" s="18">
        <v>122.345</v>
      </c>
      <c r="AJ50" s="18">
        <v>141.19800000000001</v>
      </c>
      <c r="AK50" s="18">
        <v>151.422</v>
      </c>
      <c r="AL50" s="6"/>
      <c r="AM50" s="6"/>
      <c r="AN50" s="6"/>
      <c r="AO50" s="6"/>
      <c r="AP50" s="19">
        <f>SUMIFS($C50:$U50,$C$7:$U$7,AP$7)</f>
        <v>47</v>
      </c>
      <c r="AQ50" s="19">
        <f>SUMIFS($C50:$V50,$C$7:$V$7,AQ$7)</f>
        <v>77</v>
      </c>
      <c r="AR50" s="19">
        <f>SUMIFS($C50:$Z50,$C$7:$Z$7,AR$7)</f>
        <v>109</v>
      </c>
      <c r="AS50" s="19">
        <f>SUMIFS($C50:$AD50,$C$7:$AD$7,AS$7)</f>
        <v>202</v>
      </c>
      <c r="AT50" s="19">
        <f>SUMIFS($C50:$AH50,$C$7:$AH$7,AT$7)</f>
        <v>460.322</v>
      </c>
      <c r="AU50" s="6"/>
      <c r="AV50" s="19">
        <f>SUMIFS($C50:$AJ50,$C$5:$AJ$5,"&lt;="&amp;AV$5,$C$5:$AJ$5,"&gt;"&amp;EOMONTH(AV$5,-12))</f>
        <v>383.27000000000004</v>
      </c>
      <c r="AW50" s="19">
        <f>SUMIFS($C50:$AK50,$C$5:$AK$5,"&lt;="&amp;AW$5,$C$5:$AK$5,"&gt;"&amp;EOMONTH(AW$5,-12))</f>
        <v>554.01700000000005</v>
      </c>
      <c r="AX50" s="19"/>
      <c r="AY50" s="19"/>
    </row>
    <row r="51" spans="1:51" ht="13" x14ac:dyDescent="0.15">
      <c r="A51" s="6" t="s">
        <v>172</v>
      </c>
      <c r="B51" s="6"/>
      <c r="C51" s="6"/>
      <c r="D51" s="6"/>
      <c r="E51" s="6"/>
      <c r="F51" s="6"/>
      <c r="G51" s="6"/>
      <c r="H51" s="6"/>
      <c r="I51" s="6"/>
      <c r="J51" s="6"/>
      <c r="K51" s="6"/>
      <c r="L51" s="6"/>
      <c r="M51" s="6"/>
      <c r="N51" s="6"/>
      <c r="O51" s="103"/>
      <c r="P51" s="103"/>
      <c r="Q51" s="103"/>
      <c r="R51" s="103"/>
      <c r="S51" s="103"/>
      <c r="T51" s="103"/>
      <c r="U51" s="103"/>
      <c r="V51" s="103"/>
      <c r="W51" s="103"/>
      <c r="X51" s="103"/>
      <c r="Y51" s="103"/>
      <c r="Z51" s="103"/>
      <c r="AA51" s="103"/>
      <c r="AB51" s="103"/>
      <c r="AC51" s="103"/>
      <c r="AD51" s="103"/>
      <c r="AE51" s="105">
        <v>27.587</v>
      </c>
      <c r="AF51" s="105">
        <v>47.822000000000003</v>
      </c>
      <c r="AG51" s="105">
        <v>45.828000000000003</v>
      </c>
      <c r="AH51" s="105">
        <v>55.866</v>
      </c>
      <c r="AI51" s="105">
        <v>47.628</v>
      </c>
      <c r="AJ51" s="105">
        <v>51.261000000000003</v>
      </c>
      <c r="AK51" s="105">
        <v>56.305999999999997</v>
      </c>
      <c r="AL51" s="6"/>
      <c r="AM51" s="6"/>
      <c r="AN51" s="6"/>
      <c r="AO51" s="6"/>
      <c r="AP51" s="96"/>
      <c r="AQ51" s="96"/>
      <c r="AR51" s="96"/>
      <c r="AS51" s="96"/>
      <c r="AT51" s="96"/>
      <c r="AU51" s="6"/>
      <c r="AV51" s="6"/>
      <c r="AW51" s="6"/>
      <c r="AX51" s="6"/>
      <c r="AY51" s="6"/>
    </row>
    <row r="52" spans="1:51" ht="13" x14ac:dyDescent="0.15">
      <c r="A52" s="6" t="s">
        <v>173</v>
      </c>
      <c r="B52" s="6"/>
      <c r="C52" s="6"/>
      <c r="D52" s="6"/>
      <c r="E52" s="6"/>
      <c r="F52" s="6"/>
      <c r="G52" s="6"/>
      <c r="H52" s="6"/>
      <c r="I52" s="6"/>
      <c r="J52" s="6"/>
      <c r="K52" s="6"/>
      <c r="L52" s="6"/>
      <c r="M52" s="6"/>
      <c r="N52" s="6"/>
      <c r="O52" s="103"/>
      <c r="P52" s="103"/>
      <c r="Q52" s="103"/>
      <c r="R52" s="103"/>
      <c r="S52" s="103"/>
      <c r="T52" s="103"/>
      <c r="U52" s="103"/>
      <c r="V52" s="103"/>
      <c r="W52" s="103"/>
      <c r="X52" s="103"/>
      <c r="Y52" s="103"/>
      <c r="Z52" s="103"/>
      <c r="AA52" s="103"/>
      <c r="AB52" s="103"/>
      <c r="AC52" s="103"/>
      <c r="AD52" s="103"/>
      <c r="AE52" s="105">
        <f t="shared" ref="AE52:AK52" si="29">AE50-AE51</f>
        <v>58.167000000000002</v>
      </c>
      <c r="AF52" s="105">
        <f t="shared" si="29"/>
        <v>66.775999999999996</v>
      </c>
      <c r="AG52" s="105">
        <f t="shared" si="29"/>
        <v>75.09</v>
      </c>
      <c r="AH52" s="105">
        <f t="shared" si="29"/>
        <v>83.185999999999993</v>
      </c>
      <c r="AI52" s="105">
        <f t="shared" si="29"/>
        <v>74.716999999999999</v>
      </c>
      <c r="AJ52" s="105">
        <f t="shared" si="29"/>
        <v>89.937000000000012</v>
      </c>
      <c r="AK52" s="105">
        <f t="shared" si="29"/>
        <v>95.116</v>
      </c>
      <c r="AL52" s="6"/>
      <c r="AM52" s="6"/>
      <c r="AN52" s="6"/>
      <c r="AO52" s="6"/>
      <c r="AP52" s="96"/>
      <c r="AQ52" s="96"/>
      <c r="AR52" s="96"/>
      <c r="AS52" s="96"/>
      <c r="AT52" s="96"/>
      <c r="AU52" s="6"/>
      <c r="AV52" s="6"/>
      <c r="AW52" s="6"/>
      <c r="AX52" s="6"/>
      <c r="AY52" s="6"/>
    </row>
    <row r="53" spans="1:51" ht="13" x14ac:dyDescent="0.15">
      <c r="A53" s="6"/>
      <c r="B53" s="6"/>
      <c r="C53" s="6"/>
      <c r="D53" s="6"/>
      <c r="E53" s="6"/>
      <c r="F53" s="6"/>
      <c r="G53" s="6"/>
      <c r="H53" s="6"/>
      <c r="I53" s="6"/>
      <c r="J53" s="6"/>
      <c r="K53" s="6"/>
      <c r="L53" s="6"/>
      <c r="M53" s="6"/>
      <c r="N53" s="6"/>
      <c r="O53" s="6"/>
      <c r="P53" s="6"/>
      <c r="Q53" s="6"/>
      <c r="R53" s="6"/>
      <c r="S53" s="6"/>
      <c r="T53" s="42"/>
      <c r="U53" s="42"/>
      <c r="V53" s="29"/>
      <c r="W53" s="29"/>
      <c r="X53" s="42"/>
      <c r="Y53" s="42"/>
      <c r="Z53" s="29"/>
      <c r="AA53" s="29"/>
      <c r="AB53" s="42"/>
      <c r="AC53" s="42"/>
      <c r="AD53" s="29"/>
      <c r="AE53" s="29"/>
      <c r="AF53" s="42"/>
      <c r="AG53" s="42"/>
      <c r="AH53" s="29"/>
      <c r="AI53" s="29"/>
      <c r="AJ53" s="42"/>
      <c r="AK53" s="42"/>
      <c r="AL53" s="42"/>
      <c r="AM53" s="29"/>
      <c r="AN53" s="29"/>
      <c r="AO53" s="29"/>
      <c r="AP53" s="29"/>
      <c r="AQ53" s="29"/>
      <c r="AR53" s="29"/>
      <c r="AS53" s="29"/>
      <c r="AT53" s="29"/>
      <c r="AU53" s="29"/>
      <c r="AV53" s="29"/>
      <c r="AW53" s="29"/>
      <c r="AX53" s="29"/>
      <c r="AY53" s="29"/>
    </row>
    <row r="54" spans="1:51" ht="13" x14ac:dyDescent="0.15">
      <c r="A54" s="6" t="s">
        <v>174</v>
      </c>
      <c r="B54" s="6"/>
      <c r="C54" s="6"/>
      <c r="D54" s="6"/>
      <c r="E54" s="6"/>
      <c r="F54" s="6"/>
      <c r="G54" s="6"/>
      <c r="H54" s="6"/>
      <c r="I54" s="6"/>
      <c r="J54" s="6"/>
      <c r="K54" s="6"/>
      <c r="L54" s="6"/>
      <c r="M54" s="6"/>
      <c r="N54" s="6"/>
      <c r="O54" s="6"/>
      <c r="P54" s="6"/>
      <c r="Q54" s="6"/>
      <c r="R54" s="6"/>
      <c r="S54" s="105"/>
      <c r="T54" s="105"/>
      <c r="U54" s="105"/>
      <c r="V54" s="105"/>
      <c r="W54" s="105"/>
      <c r="X54" s="105"/>
      <c r="Y54" s="105"/>
      <c r="Z54" s="105">
        <v>2.3692100699999998</v>
      </c>
      <c r="AA54" s="105">
        <v>9.4002380799999994</v>
      </c>
      <c r="AB54" s="105">
        <v>14.88010938</v>
      </c>
      <c r="AC54" s="105">
        <v>13.28447866</v>
      </c>
      <c r="AD54" s="105">
        <v>58.621759240000003</v>
      </c>
      <c r="AE54" s="105">
        <v>51.454326029999997</v>
      </c>
      <c r="AF54" s="105">
        <v>9.1456357300000004</v>
      </c>
      <c r="AG54" s="105">
        <v>4.8997612300000002</v>
      </c>
      <c r="AH54" s="105">
        <v>2.093696</v>
      </c>
      <c r="AI54" s="105">
        <v>0.69253662999999999</v>
      </c>
      <c r="AJ54" s="105">
        <v>0.38810312000000002</v>
      </c>
      <c r="AK54" s="105">
        <v>0.31660832999999999</v>
      </c>
      <c r="AL54" s="29"/>
      <c r="AM54" s="29"/>
      <c r="AN54" s="29"/>
      <c r="AO54" s="29"/>
      <c r="AP54" s="29"/>
      <c r="AQ54" s="29"/>
      <c r="AR54" s="66">
        <f>SUMIFS($C54:$Z54,$C$7:$Z$7,AR$7)</f>
        <v>2.3692100699999998</v>
      </c>
      <c r="AS54" s="66">
        <f>SUMIFS($C54:$AD54,$C$7:$AD$7,AS$7)</f>
        <v>96.186585360000009</v>
      </c>
      <c r="AT54" s="66">
        <f>SUMIFS($C54:$AH54,$C$7:$AH$7,AT$7)</f>
        <v>67.593418989999989</v>
      </c>
      <c r="AV54" s="66">
        <f>SUMIFS($C54:$AJ54,$C$5:$AJ$5,"&lt;="&amp;AV$5,$C$5:$AJ$5,"&gt;"&amp;EOMONTH(AV$5,-12))</f>
        <v>124.12148222999998</v>
      </c>
      <c r="AW54" s="66">
        <f>SUMIFS($C54:$AK54,$C$5:$AK$5,"&lt;="&amp;AW$5,$C$5:$AK$5,"&gt;"&amp;EOMONTH(AW$5,-12))</f>
        <v>3.4909440800000002</v>
      </c>
      <c r="AX54" s="66"/>
      <c r="AY54" s="66"/>
    </row>
    <row r="55" spans="1:51" ht="13" x14ac:dyDescent="0.15">
      <c r="A55" s="6"/>
      <c r="B55" s="6"/>
      <c r="C55" s="6"/>
      <c r="D55" s="6"/>
      <c r="E55" s="6"/>
      <c r="F55" s="6"/>
      <c r="G55" s="6"/>
      <c r="H55" s="6"/>
      <c r="I55" s="6"/>
      <c r="J55" s="6"/>
      <c r="K55" s="6"/>
      <c r="L55" s="6"/>
      <c r="M55" s="6"/>
      <c r="N55" s="6"/>
      <c r="O55" s="18"/>
      <c r="P55" s="18"/>
      <c r="Q55" s="18"/>
      <c r="R55" s="18"/>
      <c r="S55" s="18"/>
      <c r="T55" s="18"/>
      <c r="U55" s="18"/>
      <c r="V55" s="18"/>
      <c r="W55" s="18"/>
      <c r="X55" s="18"/>
      <c r="Y55" s="18"/>
      <c r="Z55" s="18"/>
      <c r="AA55" s="18"/>
      <c r="AB55" s="18"/>
      <c r="AC55" s="18"/>
      <c r="AD55" s="18"/>
      <c r="AE55" s="18"/>
      <c r="AF55" s="18"/>
      <c r="AG55" s="18"/>
      <c r="AH55" s="18"/>
      <c r="AI55" s="18"/>
      <c r="AJ55" s="18"/>
      <c r="AK55" s="18"/>
      <c r="AL55" s="6"/>
      <c r="AM55" s="6"/>
      <c r="AN55" s="6"/>
      <c r="AO55" s="6"/>
      <c r="AP55" s="19"/>
      <c r="AQ55" s="19"/>
      <c r="AR55" s="19"/>
      <c r="AS55" s="19"/>
      <c r="AT55" s="19"/>
      <c r="AU55" s="6"/>
      <c r="AV55" s="19"/>
      <c r="AW55" s="19"/>
      <c r="AX55" s="19"/>
      <c r="AY55" s="19"/>
    </row>
    <row r="56" spans="1:51" ht="13" x14ac:dyDescent="0.15">
      <c r="A56" s="6" t="s">
        <v>175</v>
      </c>
      <c r="B56" s="6"/>
      <c r="C56" s="6"/>
      <c r="D56" s="6"/>
      <c r="E56" s="6"/>
      <c r="F56" s="6"/>
      <c r="G56" s="6"/>
      <c r="H56" s="6"/>
      <c r="I56" s="6"/>
      <c r="J56" s="6"/>
      <c r="K56" s="6"/>
      <c r="L56" s="6"/>
      <c r="M56" s="6"/>
      <c r="N56" s="6"/>
      <c r="O56" s="18">
        <v>339</v>
      </c>
      <c r="P56" s="18">
        <v>390</v>
      </c>
      <c r="Q56" s="18">
        <v>405</v>
      </c>
      <c r="R56" s="18">
        <v>472</v>
      </c>
      <c r="S56" s="18">
        <v>508</v>
      </c>
      <c r="T56" s="18">
        <v>528</v>
      </c>
      <c r="U56" s="18">
        <v>563</v>
      </c>
      <c r="V56" s="18">
        <v>671</v>
      </c>
      <c r="W56" s="18">
        <v>548</v>
      </c>
      <c r="X56" s="18">
        <v>873</v>
      </c>
      <c r="Y56" s="18">
        <v>155</v>
      </c>
      <c r="Z56" s="18">
        <v>254</v>
      </c>
      <c r="AA56" s="18">
        <v>923</v>
      </c>
      <c r="AB56" s="18">
        <v>778</v>
      </c>
      <c r="AC56" s="18">
        <v>594</v>
      </c>
      <c r="AD56" s="18">
        <v>850</v>
      </c>
      <c r="AE56" s="18">
        <v>756</v>
      </c>
      <c r="AF56" s="18">
        <v>1010</v>
      </c>
      <c r="AG56" s="18">
        <v>1140</v>
      </c>
      <c r="AH56" s="18">
        <v>1160</v>
      </c>
      <c r="AI56" s="18">
        <v>1100</v>
      </c>
      <c r="AJ56" s="18">
        <v>1100</v>
      </c>
      <c r="AK56" s="18">
        <v>1170</v>
      </c>
      <c r="AL56" s="6"/>
      <c r="AM56" s="6"/>
      <c r="AN56" s="6"/>
      <c r="AO56" s="6"/>
      <c r="AP56" s="19">
        <f>SUMIFS($C56:$U56,$C$7:$U$7,AP$7)</f>
        <v>1606</v>
      </c>
      <c r="AQ56" s="19">
        <f>SUMIFS($C56:$V56,$C$7:$V$7,AQ$7)</f>
        <v>2270</v>
      </c>
      <c r="AR56" s="19">
        <f>SUMIFS($C56:$Z56,$C$7:$Z$7,AR$7)</f>
        <v>1830</v>
      </c>
      <c r="AS56" s="19">
        <f>SUMIFS($C56:$AD56,$C$7:$AD$7,AS$7)</f>
        <v>3145</v>
      </c>
      <c r="AT56" s="19">
        <f>SUMIFS($C56:$AH56,$C$7:$AH$7,AT$7)</f>
        <v>4066</v>
      </c>
      <c r="AU56" s="6"/>
      <c r="AV56" s="19">
        <f>SUMIFS($C56:$AJ56,$C$5:$AJ$5,"&lt;="&amp;AV$5,$C$5:$AJ$5,"&gt;"&amp;EOMONTH(AV$5,-12))</f>
        <v>3756</v>
      </c>
      <c r="AW56" s="19">
        <f>SUMIFS($C56:$AK56,$C$5:$AK$5,"&lt;="&amp;AW$5,$C$5:$AK$5,"&gt;"&amp;EOMONTH(AW$5,-12))</f>
        <v>4530</v>
      </c>
      <c r="AX56" s="19"/>
      <c r="AY56" s="19"/>
    </row>
    <row r="57" spans="1:51" ht="13" x14ac:dyDescent="0.15">
      <c r="A57" s="39"/>
      <c r="B57" s="6"/>
      <c r="C57" s="6"/>
      <c r="D57" s="6"/>
      <c r="E57" s="6"/>
      <c r="F57" s="6"/>
      <c r="G57" s="6"/>
      <c r="H57" s="6"/>
      <c r="I57" s="6"/>
      <c r="J57" s="6"/>
      <c r="K57" s="6"/>
      <c r="L57" s="6"/>
      <c r="M57" s="6"/>
      <c r="N57" s="6"/>
      <c r="O57" s="6"/>
      <c r="P57" s="6"/>
      <c r="Q57" s="6"/>
      <c r="R57" s="6"/>
      <c r="S57" s="6"/>
      <c r="T57" s="66"/>
      <c r="U57" s="66"/>
      <c r="V57" s="66"/>
      <c r="W57" s="66"/>
      <c r="X57" s="66"/>
      <c r="Y57" s="66"/>
      <c r="Z57" s="66"/>
      <c r="AA57" s="66"/>
      <c r="AB57" s="66"/>
      <c r="AC57" s="66"/>
      <c r="AD57" s="66"/>
      <c r="AE57" s="66"/>
      <c r="AF57" s="66"/>
      <c r="AG57" s="66"/>
      <c r="AH57" s="66"/>
      <c r="AI57" s="66"/>
      <c r="AJ57" s="66"/>
      <c r="AK57" s="66"/>
      <c r="AL57" s="6"/>
      <c r="AM57" s="6"/>
      <c r="AN57" s="6"/>
      <c r="AO57" s="6"/>
      <c r="AP57" s="6"/>
      <c r="AQ57" s="6"/>
      <c r="AR57" s="19"/>
      <c r="AS57" s="19"/>
      <c r="AT57" s="19"/>
      <c r="AU57" s="6"/>
      <c r="AV57" s="19"/>
      <c r="AW57" s="19"/>
      <c r="AX57" s="19"/>
      <c r="AY57" s="19"/>
    </row>
    <row r="58" spans="1:51" ht="13" x14ac:dyDescent="0.15">
      <c r="A58" s="13" t="s">
        <v>176</v>
      </c>
      <c r="B58" s="6"/>
      <c r="C58" s="6"/>
      <c r="D58" s="6"/>
      <c r="E58" s="6"/>
      <c r="F58" s="6"/>
      <c r="G58" s="6"/>
      <c r="H58" s="6"/>
      <c r="I58" s="6"/>
      <c r="J58" s="6"/>
      <c r="K58" s="6"/>
      <c r="L58" s="6"/>
      <c r="M58" s="6"/>
      <c r="N58" s="6"/>
      <c r="O58" s="6"/>
      <c r="P58" s="6"/>
      <c r="Q58" s="6"/>
      <c r="R58" s="6"/>
      <c r="S58" s="6"/>
      <c r="T58" s="66"/>
      <c r="U58" s="66"/>
      <c r="V58" s="66"/>
      <c r="W58" s="66"/>
      <c r="X58" s="66"/>
      <c r="Y58" s="66"/>
      <c r="Z58" s="66"/>
      <c r="AA58" s="66"/>
      <c r="AB58" s="66"/>
      <c r="AC58" s="66"/>
      <c r="AD58" s="66"/>
      <c r="AE58" s="66"/>
      <c r="AF58" s="66"/>
      <c r="AG58" s="66"/>
      <c r="AH58" s="66"/>
      <c r="AI58" s="66"/>
      <c r="AJ58" s="66"/>
      <c r="AK58" s="66"/>
      <c r="AL58" s="6"/>
      <c r="AM58" s="6"/>
      <c r="AN58" s="6"/>
      <c r="AO58" s="6"/>
      <c r="AP58" s="6"/>
      <c r="AQ58" s="6"/>
      <c r="AR58" s="19"/>
      <c r="AS58" s="19"/>
      <c r="AT58" s="19"/>
      <c r="AU58" s="6"/>
      <c r="AV58" s="19"/>
      <c r="AW58" s="19"/>
      <c r="AX58" s="19"/>
      <c r="AY58" s="19"/>
    </row>
    <row r="59" spans="1:51" ht="13" x14ac:dyDescent="0.15">
      <c r="A59" s="6" t="s">
        <v>177</v>
      </c>
      <c r="B59" s="6"/>
      <c r="C59" s="6"/>
      <c r="D59" s="6"/>
      <c r="E59" s="6"/>
      <c r="F59" s="6"/>
      <c r="G59" s="6"/>
      <c r="H59" s="6"/>
      <c r="I59" s="6"/>
      <c r="J59" s="6"/>
      <c r="K59" s="6"/>
      <c r="L59" s="6"/>
      <c r="M59" s="6"/>
      <c r="N59" s="6"/>
      <c r="O59" s="6"/>
      <c r="P59" s="6"/>
      <c r="Q59" s="6"/>
      <c r="R59" s="6"/>
      <c r="S59" s="6"/>
      <c r="T59" s="66">
        <f>'Segment Information'!D21/1000</f>
        <v>260.49299999999999</v>
      </c>
      <c r="U59" s="66">
        <f>'Segment Information'!E21/1000</f>
        <v>307.04000000000002</v>
      </c>
      <c r="V59" s="66">
        <f>'Segment Information'!F21/1000</f>
        <v>360.66399999999999</v>
      </c>
      <c r="W59" s="66">
        <f>'Segment Information'!G21/1000</f>
        <v>527.64200000000005</v>
      </c>
      <c r="X59" s="66">
        <f>'Segment Information'!H21/1000</f>
        <v>1200.269</v>
      </c>
      <c r="Y59" s="66">
        <f>'Segment Information'!I21/1000</f>
        <v>2068.5949999999998</v>
      </c>
      <c r="Z59" s="66">
        <f>'Segment Information'!J21/1000</f>
        <v>2171.88</v>
      </c>
      <c r="AA59" s="66">
        <f>'Segment Information'!K21/1000</f>
        <v>4039.616</v>
      </c>
      <c r="AB59" s="66">
        <f>'Segment Information'!L21/1000</f>
        <v>3330.1909999999998</v>
      </c>
      <c r="AC59" s="66">
        <f>'Segment Information'!M21/1000</f>
        <v>2393.6320000000001</v>
      </c>
      <c r="AD59" s="66">
        <f>'Segment Information'!N21/1000</f>
        <v>2552.06</v>
      </c>
      <c r="AE59" s="66">
        <f>'Segment Information'!O21/1000</f>
        <v>2462.3429999999998</v>
      </c>
      <c r="AF59" s="66">
        <f>'Segment Information'!P21/1000</f>
        <v>2622.1329999999998</v>
      </c>
      <c r="AG59" s="66">
        <f>'Segment Information'!Q21/1000</f>
        <v>2684.884</v>
      </c>
      <c r="AH59" s="66">
        <f>'Segment Information'!R21/1000</f>
        <v>2856.75</v>
      </c>
      <c r="AI59" s="66">
        <f>'Segment Information'!S21/1000</f>
        <v>3272.3049999999998</v>
      </c>
      <c r="AJ59" s="66">
        <f>'Segment Information'!T21/1000</f>
        <v>3555.4470000000001</v>
      </c>
      <c r="AK59" s="66">
        <f>'Segment Information'!U21/1000</f>
        <v>3584.9580000000001</v>
      </c>
      <c r="AL59" s="6"/>
      <c r="AM59" s="6"/>
      <c r="AN59" s="6"/>
      <c r="AO59" s="6"/>
      <c r="AP59" s="6"/>
      <c r="AQ59" s="6"/>
      <c r="AR59" s="19">
        <f t="shared" ref="AR59:AR60" si="30">SUMIFS($C59:$Z59,$C$7:$Z$7,AR$7)</f>
        <v>5968.3860000000004</v>
      </c>
      <c r="AS59" s="19">
        <f t="shared" ref="AS59:AS60" si="31">SUMIFS($C59:$AD59,$C$7:$AD$7,AS$7)</f>
        <v>12315.499</v>
      </c>
      <c r="AT59" s="19">
        <f t="shared" ref="AT59:AT61" si="32">SUMIFS($C59:$AH59,$C$7:$AH$7,AT$7)</f>
        <v>10626.11</v>
      </c>
      <c r="AU59" s="6"/>
      <c r="AV59" s="19">
        <f t="shared" ref="AV59:AV61" si="33">SUMIFS($C59:$AJ59,$C$5:$AJ$5,"&lt;="&amp;AV$5,$C$5:$AJ$5,"&gt;"&amp;EOMONTH(AV$5,-12))</f>
        <v>10321.42</v>
      </c>
      <c r="AW59" s="19">
        <f t="shared" ref="AW59:AW61" si="34">SUMIFS($C59:$AK59,$C$5:$AK$5,"&lt;="&amp;AW$5,$C$5:$AK$5,"&gt;"&amp;EOMONTH(AW$5,-12))</f>
        <v>13269.460000000001</v>
      </c>
      <c r="AX59" s="19"/>
      <c r="AY59" s="19"/>
    </row>
    <row r="60" spans="1:51" ht="13" x14ac:dyDescent="0.15">
      <c r="A60" s="6" t="s">
        <v>178</v>
      </c>
      <c r="B60" s="6"/>
      <c r="C60" s="6"/>
      <c r="D60" s="6"/>
      <c r="E60" s="6"/>
      <c r="F60" s="6"/>
      <c r="G60" s="6"/>
      <c r="H60" s="6"/>
      <c r="I60" s="6"/>
      <c r="J60" s="6"/>
      <c r="K60" s="6"/>
      <c r="L60" s="6"/>
      <c r="M60" s="6"/>
      <c r="N60" s="6"/>
      <c r="O60" s="6"/>
      <c r="P60" s="6"/>
      <c r="Q60" s="6"/>
      <c r="R60" s="6"/>
      <c r="S60" s="6"/>
      <c r="T60" s="66">
        <f>'GAAP IS'!T13/1000</f>
        <v>125.08499999999999</v>
      </c>
      <c r="U60" s="66">
        <f>'GAAP IS'!U13/1000</f>
        <v>148.285</v>
      </c>
      <c r="V60" s="66">
        <f>'GAAP IS'!V13/1000</f>
        <v>177.56700000000001</v>
      </c>
      <c r="W60" s="66">
        <f>'GAAP IS'!W13/1000</f>
        <v>306.09800000000001</v>
      </c>
      <c r="X60" s="66">
        <f>'GAAP IS'!X13/1000</f>
        <v>875.45600000000002</v>
      </c>
      <c r="Y60" s="66">
        <f>'GAAP IS'!Y13/1000</f>
        <v>1633.7639999999999</v>
      </c>
      <c r="Z60" s="66">
        <f>'GAAP IS'!Z13/1000</f>
        <v>1756.2249999999999</v>
      </c>
      <c r="AA60" s="66">
        <f>'GAAP IS'!AA13/1000</f>
        <v>3511.0680000000002</v>
      </c>
      <c r="AB60" s="66">
        <f>'GAAP IS'!AB13/1000</f>
        <v>2724.2959999999998</v>
      </c>
      <c r="AC60" s="66">
        <f>'GAAP IS'!AC13/1000</f>
        <v>1815.662</v>
      </c>
      <c r="AD60" s="66">
        <f>'GAAP IS'!AD13/1000</f>
        <v>1961.6210000000001</v>
      </c>
      <c r="AE60" s="66">
        <f>'GAAP IS'!AE13/1000</f>
        <v>1730.7929999999999</v>
      </c>
      <c r="AF60" s="66">
        <f>'GAAP IS'!AF13/1000</f>
        <v>1785.885</v>
      </c>
      <c r="AG60" s="66">
        <f>'GAAP IS'!AG13/1000</f>
        <v>1762.752</v>
      </c>
      <c r="AH60" s="66">
        <f>'GAAP IS'!AH13/1000</f>
        <v>1833.4259999999999</v>
      </c>
      <c r="AI60" s="66">
        <f>'GAAP IS'!AI13/1000</f>
        <v>2163.7510000000002</v>
      </c>
      <c r="AJ60" s="66">
        <f>'GAAP IS'!AJ13/1000</f>
        <v>2390.884</v>
      </c>
      <c r="AK60" s="66">
        <f>'GAAP IS'!AK13/1000</f>
        <v>2423.5839999999998</v>
      </c>
      <c r="AL60" s="6"/>
      <c r="AM60" s="6"/>
      <c r="AN60" s="6"/>
      <c r="AO60" s="6"/>
      <c r="AP60" s="6"/>
      <c r="AQ60" s="6"/>
      <c r="AR60" s="19">
        <f t="shared" si="30"/>
        <v>4571.5429999999997</v>
      </c>
      <c r="AS60" s="19">
        <f t="shared" si="31"/>
        <v>10012.647000000001</v>
      </c>
      <c r="AT60" s="19">
        <f t="shared" si="32"/>
        <v>7112.8559999999998</v>
      </c>
      <c r="AU60" s="6"/>
      <c r="AV60" s="19">
        <f t="shared" si="33"/>
        <v>7241.0509999999995</v>
      </c>
      <c r="AW60" s="19">
        <f t="shared" si="34"/>
        <v>8811.6450000000004</v>
      </c>
      <c r="AX60" s="19"/>
      <c r="AY60" s="19"/>
    </row>
    <row r="61" spans="1:51" ht="13" x14ac:dyDescent="0.15">
      <c r="A61" s="6" t="s">
        <v>179</v>
      </c>
      <c r="B61" s="6"/>
      <c r="C61" s="6"/>
      <c r="D61" s="6"/>
      <c r="E61" s="6"/>
      <c r="F61" s="6"/>
      <c r="G61" s="6"/>
      <c r="H61" s="6"/>
      <c r="I61" s="6"/>
      <c r="J61" s="6"/>
      <c r="K61" s="6"/>
      <c r="L61" s="6"/>
      <c r="M61" s="6"/>
      <c r="N61" s="6"/>
      <c r="O61" s="6"/>
      <c r="P61" s="6"/>
      <c r="Q61" s="6"/>
      <c r="R61" s="6"/>
      <c r="S61" s="6"/>
      <c r="T61" s="66">
        <f t="shared" ref="T61:AK61" si="35">T59-T60</f>
        <v>135.40800000000002</v>
      </c>
      <c r="U61" s="66">
        <f t="shared" si="35"/>
        <v>158.75500000000002</v>
      </c>
      <c r="V61" s="66">
        <f t="shared" si="35"/>
        <v>183.09699999999998</v>
      </c>
      <c r="W61" s="66">
        <f t="shared" si="35"/>
        <v>221.54400000000004</v>
      </c>
      <c r="X61" s="66">
        <f t="shared" si="35"/>
        <v>324.81299999999999</v>
      </c>
      <c r="Y61" s="66">
        <f t="shared" si="35"/>
        <v>434.8309999999999</v>
      </c>
      <c r="Z61" s="66">
        <f t="shared" si="35"/>
        <v>415.6550000000002</v>
      </c>
      <c r="AA61" s="66">
        <f t="shared" si="35"/>
        <v>528.54799999999977</v>
      </c>
      <c r="AB61" s="66">
        <f t="shared" si="35"/>
        <v>605.89499999999998</v>
      </c>
      <c r="AC61" s="66">
        <f t="shared" si="35"/>
        <v>577.97</v>
      </c>
      <c r="AD61" s="66">
        <f t="shared" si="35"/>
        <v>590.43899999999985</v>
      </c>
      <c r="AE61" s="66">
        <f t="shared" si="35"/>
        <v>731.55</v>
      </c>
      <c r="AF61" s="66">
        <f t="shared" si="35"/>
        <v>836.24799999999982</v>
      </c>
      <c r="AG61" s="66">
        <f t="shared" si="35"/>
        <v>922.13200000000006</v>
      </c>
      <c r="AH61" s="66">
        <f t="shared" si="35"/>
        <v>1023.3240000000001</v>
      </c>
      <c r="AI61" s="66">
        <f t="shared" si="35"/>
        <v>1108.5539999999996</v>
      </c>
      <c r="AJ61" s="66">
        <f t="shared" si="35"/>
        <v>1164.5630000000001</v>
      </c>
      <c r="AK61" s="66">
        <f t="shared" si="35"/>
        <v>1161.3740000000003</v>
      </c>
      <c r="AL61" s="6"/>
      <c r="AM61" s="6"/>
      <c r="AN61" s="6"/>
      <c r="AO61" s="6"/>
      <c r="AP61" s="6"/>
      <c r="AQ61" s="6"/>
      <c r="AR61" s="66">
        <f t="shared" ref="AR61:AS61" si="36">AR59-AR60</f>
        <v>1396.8430000000008</v>
      </c>
      <c r="AS61" s="66">
        <f t="shared" si="36"/>
        <v>2302.851999999999</v>
      </c>
      <c r="AT61" s="19">
        <f t="shared" si="32"/>
        <v>3513.2539999999999</v>
      </c>
      <c r="AU61" s="6"/>
      <c r="AV61" s="19">
        <f t="shared" si="33"/>
        <v>3080.3689999999997</v>
      </c>
      <c r="AW61" s="19">
        <f t="shared" si="34"/>
        <v>4457.8150000000005</v>
      </c>
      <c r="AX61" s="19"/>
      <c r="AY61" s="19"/>
    </row>
    <row r="62" spans="1:51" ht="13" x14ac:dyDescent="0.15">
      <c r="A62" s="6"/>
      <c r="B62" s="6"/>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row>
    <row r="63" spans="1:51" ht="13" x14ac:dyDescent="0.15">
      <c r="A63" s="6" t="s">
        <v>180</v>
      </c>
      <c r="B63" s="6"/>
      <c r="C63" s="6"/>
      <c r="D63" s="6"/>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row>
    <row r="64" spans="1:51" ht="13" x14ac:dyDescent="0.15">
      <c r="A64" s="6" t="s">
        <v>181</v>
      </c>
      <c r="B64" s="6"/>
      <c r="C64" s="6"/>
      <c r="D64" s="6"/>
      <c r="E64" s="6"/>
      <c r="F64" s="6"/>
      <c r="G64" s="6"/>
      <c r="H64" s="6"/>
      <c r="I64" s="6"/>
      <c r="J64" s="6"/>
      <c r="K64" s="6"/>
      <c r="L64" s="6"/>
      <c r="M64" s="6"/>
      <c r="N64" s="6"/>
      <c r="O64" s="6"/>
      <c r="P64" s="6"/>
      <c r="Q64" s="6"/>
      <c r="R64" s="105">
        <v>15</v>
      </c>
      <c r="S64" s="6"/>
      <c r="T64" s="6"/>
      <c r="U64" s="6"/>
      <c r="V64" s="105">
        <v>24</v>
      </c>
      <c r="W64" s="6"/>
      <c r="X64" s="105">
        <v>30</v>
      </c>
      <c r="Y64" s="6"/>
      <c r="Z64" s="105">
        <v>36</v>
      </c>
      <c r="AA64" s="6"/>
      <c r="AB64" s="105">
        <v>40</v>
      </c>
      <c r="AC64" s="6"/>
      <c r="AD64" s="105">
        <v>44</v>
      </c>
      <c r="AE64" s="105">
        <v>46</v>
      </c>
      <c r="AF64" s="105">
        <v>47</v>
      </c>
      <c r="AG64" s="105">
        <v>49</v>
      </c>
      <c r="AH64" s="105">
        <v>51</v>
      </c>
      <c r="AI64" s="105">
        <v>53</v>
      </c>
      <c r="AJ64" s="105">
        <v>54</v>
      </c>
      <c r="AK64" s="105">
        <v>55</v>
      </c>
      <c r="AL64" s="6"/>
      <c r="AM64" s="6"/>
      <c r="AN64" s="6"/>
      <c r="AO64" s="6"/>
      <c r="AP64" s="6"/>
      <c r="AQ64" s="6"/>
      <c r="AR64" s="6"/>
      <c r="AS64" s="6"/>
      <c r="AT64" s="6"/>
      <c r="AU64" s="6"/>
      <c r="AV64" s="6"/>
      <c r="AW64" s="6"/>
      <c r="AX64" s="6"/>
      <c r="AY64" s="6"/>
    </row>
    <row r="65" spans="1:51" ht="13" x14ac:dyDescent="0.15">
      <c r="A65" s="6" t="s">
        <v>182</v>
      </c>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18">
        <v>1052</v>
      </c>
      <c r="AF65" s="18">
        <v>1048</v>
      </c>
      <c r="AG65" s="18">
        <v>1046</v>
      </c>
      <c r="AH65" s="18">
        <v>1048</v>
      </c>
      <c r="AI65" s="18">
        <v>1136</v>
      </c>
      <c r="AJ65" s="18">
        <v>1134</v>
      </c>
      <c r="AK65" s="18">
        <v>1132</v>
      </c>
      <c r="AL65" s="6"/>
      <c r="AM65" s="6"/>
      <c r="AN65" s="6"/>
      <c r="AO65" s="6"/>
      <c r="AP65" s="6"/>
      <c r="AQ65" s="6"/>
      <c r="AR65" s="6"/>
      <c r="AS65" s="6"/>
      <c r="AT65" s="6"/>
      <c r="AU65" s="6"/>
      <c r="AV65" s="6"/>
      <c r="AW65" s="6"/>
      <c r="AX65" s="6"/>
      <c r="AY65" s="6"/>
    </row>
    <row r="66" spans="1:51" ht="13" x14ac:dyDescent="0.15">
      <c r="A66" s="6" t="s">
        <v>183</v>
      </c>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106">
        <v>1.1900000000000001E-2</v>
      </c>
      <c r="AF66" s="107"/>
      <c r="AG66" s="107"/>
      <c r="AH66" s="107"/>
      <c r="AI66" s="106">
        <v>1.41E-2</v>
      </c>
      <c r="AJ66" s="106">
        <v>1.44E-2</v>
      </c>
      <c r="AK66" s="106">
        <v>1.43E-2</v>
      </c>
      <c r="AL66" s="6"/>
      <c r="AM66" s="6"/>
      <c r="AN66" s="6"/>
      <c r="AO66" s="6"/>
      <c r="AP66" s="6"/>
      <c r="AQ66" s="6"/>
      <c r="AR66" s="6"/>
      <c r="AS66" s="6"/>
      <c r="AT66" s="6"/>
      <c r="AU66" s="6"/>
      <c r="AV66" s="6"/>
      <c r="AW66" s="6"/>
      <c r="AX66" s="6"/>
      <c r="AY66" s="6"/>
    </row>
    <row r="67" spans="1:51" ht="13" x14ac:dyDescent="0.15">
      <c r="A67" s="6"/>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row>
    <row r="68" spans="1:51" ht="13" x14ac:dyDescent="0.15">
      <c r="A68" s="6" t="s">
        <v>184</v>
      </c>
      <c r="B68" s="6"/>
      <c r="C68" s="6"/>
      <c r="D68" s="6"/>
      <c r="E68" s="6"/>
      <c r="F68" s="6"/>
      <c r="G68" s="6"/>
      <c r="H68" s="6"/>
      <c r="I68" s="6"/>
      <c r="J68" s="6"/>
      <c r="K68" s="6"/>
      <c r="L68" s="6"/>
      <c r="M68" s="6"/>
      <c r="N68" s="6"/>
      <c r="O68" s="6"/>
      <c r="P68" s="6"/>
      <c r="Q68" s="6"/>
      <c r="R68" s="6"/>
      <c r="S68" s="6"/>
      <c r="T68" s="108">
        <v>3.5</v>
      </c>
      <c r="U68" s="6"/>
      <c r="V68" s="6"/>
      <c r="W68" s="6"/>
      <c r="X68" s="105">
        <v>7</v>
      </c>
      <c r="Y68" s="6"/>
      <c r="Z68" s="6"/>
      <c r="AA68" s="105">
        <v>10</v>
      </c>
      <c r="AB68" s="105"/>
      <c r="AC68" s="6"/>
      <c r="AD68" s="105">
        <v>13</v>
      </c>
      <c r="AE68" s="105">
        <v>15</v>
      </c>
      <c r="AF68" s="6"/>
      <c r="AG68" s="105">
        <v>18</v>
      </c>
      <c r="AH68" s="6"/>
      <c r="AI68" s="105">
        <v>20</v>
      </c>
      <c r="AJ68" s="6"/>
      <c r="AK68" s="105">
        <v>22</v>
      </c>
      <c r="AL68" s="6"/>
      <c r="AM68" s="6"/>
      <c r="AN68" s="6"/>
      <c r="AO68" s="6"/>
      <c r="AP68" s="6"/>
      <c r="AQ68" s="6"/>
      <c r="AR68" s="6"/>
      <c r="AS68" s="6"/>
      <c r="AT68" s="6"/>
      <c r="AU68" s="6"/>
      <c r="AV68" s="6"/>
      <c r="AW68" s="6"/>
      <c r="AX68" s="6"/>
      <c r="AY68" s="6"/>
    </row>
    <row r="69" spans="1:51" ht="13" x14ac:dyDescent="0.15">
      <c r="A69" s="6" t="s">
        <v>185</v>
      </c>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108">
        <v>1.5</v>
      </c>
      <c r="AF69" s="6"/>
      <c r="AG69" s="6"/>
      <c r="AH69" s="6"/>
      <c r="AI69" s="105">
        <v>2</v>
      </c>
      <c r="AJ69" s="6"/>
      <c r="AK69" s="6"/>
      <c r="AL69" s="6"/>
      <c r="AM69" s="6"/>
      <c r="AN69" s="6"/>
      <c r="AO69" s="6"/>
      <c r="AP69" s="6"/>
      <c r="AQ69" s="6"/>
      <c r="AR69" s="6"/>
      <c r="AS69" s="6"/>
      <c r="AT69" s="6"/>
      <c r="AU69" s="6"/>
      <c r="AV69" s="6"/>
      <c r="AW69" s="6"/>
      <c r="AX69" s="6"/>
      <c r="AY69" s="6"/>
    </row>
    <row r="70" spans="1:51" ht="13" x14ac:dyDescent="0.15">
      <c r="A70" s="6"/>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row>
    <row r="71" spans="1:51" ht="13" x14ac:dyDescent="0.15">
      <c r="A71" s="6" t="s">
        <v>186</v>
      </c>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18"/>
      <c r="AF71" s="18">
        <v>5300</v>
      </c>
      <c r="AG71" s="18">
        <v>5400</v>
      </c>
      <c r="AH71" s="18"/>
      <c r="AI71" s="18">
        <v>5600</v>
      </c>
      <c r="AJ71" s="18">
        <v>6400</v>
      </c>
      <c r="AK71" s="18">
        <v>6700</v>
      </c>
      <c r="AL71" s="6"/>
      <c r="AM71" s="6"/>
      <c r="AN71" s="6"/>
      <c r="AO71" s="6"/>
      <c r="AP71" s="6"/>
      <c r="AQ71" s="6"/>
      <c r="AR71" s="6"/>
      <c r="AS71" s="6"/>
      <c r="AT71" s="6"/>
      <c r="AU71" s="6"/>
      <c r="AV71" s="6"/>
      <c r="AW71" s="6"/>
      <c r="AX71" s="6"/>
      <c r="AY71" s="6"/>
    </row>
    <row r="72" spans="1:51" ht="13" x14ac:dyDescent="0.15">
      <c r="A72" s="39" t="s">
        <v>144</v>
      </c>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106"/>
      <c r="AF72" s="42">
        <v>0.13</v>
      </c>
      <c r="AG72" s="42">
        <v>0.1</v>
      </c>
      <c r="AH72" s="42">
        <v>0.14000000000000001</v>
      </c>
      <c r="AI72" s="42">
        <v>0.17</v>
      </c>
      <c r="AJ72" s="42">
        <v>0.22</v>
      </c>
      <c r="AK72" s="42">
        <v>0.24</v>
      </c>
      <c r="AL72" s="6"/>
      <c r="AM72" s="6"/>
      <c r="AN72" s="6"/>
      <c r="AO72" s="6"/>
      <c r="AP72" s="6"/>
      <c r="AQ72" s="6"/>
      <c r="AR72" s="6"/>
      <c r="AS72" s="6"/>
      <c r="AT72" s="6"/>
      <c r="AU72" s="6"/>
      <c r="AV72" s="6"/>
      <c r="AW72" s="6"/>
      <c r="AX72" s="6"/>
      <c r="AY72" s="6"/>
    </row>
    <row r="73" spans="1:51" ht="13" x14ac:dyDescent="0.15">
      <c r="A73" s="6" t="s">
        <v>187</v>
      </c>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106">
        <v>1.17E-2</v>
      </c>
      <c r="AF73" s="106">
        <v>1.0200000000000001E-2</v>
      </c>
      <c r="AG73" s="106">
        <v>9.5999999999999992E-3</v>
      </c>
      <c r="AH73" s="106"/>
      <c r="AI73" s="106">
        <v>7.0000000000000001E-3</v>
      </c>
      <c r="AJ73" s="106">
        <v>1.01E-2</v>
      </c>
      <c r="AK73" s="106">
        <v>8.3999999999999995E-3</v>
      </c>
      <c r="AL73" s="6"/>
      <c r="AM73" s="6"/>
      <c r="AN73" s="6"/>
      <c r="AO73" s="6"/>
      <c r="AP73" s="6"/>
      <c r="AQ73" s="6"/>
      <c r="AR73" s="6"/>
      <c r="AS73" s="6"/>
      <c r="AT73" s="6"/>
      <c r="AU73" s="6"/>
      <c r="AV73" s="6"/>
      <c r="AW73" s="6"/>
      <c r="AX73" s="6"/>
      <c r="AY73" s="6"/>
    </row>
    <row r="74" spans="1:51" ht="13" x14ac:dyDescent="0.15">
      <c r="A74" s="6"/>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row>
    <row r="75" spans="1:51" ht="36" x14ac:dyDescent="0.15">
      <c r="A75" s="109" t="s">
        <v>188</v>
      </c>
      <c r="AQ75" s="3"/>
      <c r="AR75" s="3"/>
    </row>
    <row r="76" spans="1:51" ht="96" x14ac:dyDescent="0.15">
      <c r="A76" s="109" t="s">
        <v>189</v>
      </c>
      <c r="AQ76" s="3"/>
      <c r="AR76" s="3"/>
    </row>
    <row r="77" spans="1:51" ht="84" x14ac:dyDescent="0.15">
      <c r="A77" s="95" t="s">
        <v>190</v>
      </c>
    </row>
    <row r="78" spans="1:51" ht="96" x14ac:dyDescent="0.15">
      <c r="A78" s="95" t="s">
        <v>191</v>
      </c>
    </row>
    <row r="79" spans="1:51" ht="60" x14ac:dyDescent="0.15">
      <c r="A79" s="95" t="s">
        <v>192</v>
      </c>
    </row>
    <row r="80" spans="1:51" ht="228" x14ac:dyDescent="0.15">
      <c r="A80" s="95" t="s">
        <v>193</v>
      </c>
    </row>
    <row r="81" spans="1:1" ht="13" x14ac:dyDescent="0.15">
      <c r="A81" s="95"/>
    </row>
  </sheetData>
  <mergeCells count="11">
    <mergeCell ref="AE4:AH4"/>
    <mergeCell ref="AI4:AK4"/>
    <mergeCell ref="AM4:AT4"/>
    <mergeCell ref="AV4:AW4"/>
    <mergeCell ref="C4:F4"/>
    <mergeCell ref="G4:J4"/>
    <mergeCell ref="K4:N4"/>
    <mergeCell ref="O4:R4"/>
    <mergeCell ref="S4:V4"/>
    <mergeCell ref="W4:Z4"/>
    <mergeCell ref="AA4:AD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AA65"/>
  <sheetViews>
    <sheetView showGridLines="0" workbookViewId="0">
      <pane xSplit="1" topLeftCell="B1" activePane="topRight" state="frozen"/>
      <selection pane="topRight" activeCell="C2" sqref="C2"/>
    </sheetView>
  </sheetViews>
  <sheetFormatPr baseColWidth="10" defaultColWidth="12.6640625" defaultRowHeight="15.75" customHeight="1" outlineLevelRow="1" x14ac:dyDescent="0.15"/>
  <cols>
    <col min="1" max="1" width="35.5" customWidth="1"/>
    <col min="2" max="2" width="4.1640625" customWidth="1"/>
    <col min="3" max="21" width="11.1640625" customWidth="1"/>
    <col min="22" max="22" width="6.33203125" customWidth="1"/>
    <col min="23" max="27" width="11.1640625" customWidth="1"/>
  </cols>
  <sheetData>
    <row r="1" spans="1:27" ht="13" x14ac:dyDescent="0.15">
      <c r="A1" s="7" t="s">
        <v>9</v>
      </c>
      <c r="B1" s="6"/>
      <c r="C1" s="6"/>
      <c r="D1" s="6"/>
      <c r="E1" s="6"/>
      <c r="F1" s="6"/>
      <c r="G1" s="6"/>
      <c r="H1" s="6"/>
      <c r="I1" s="6"/>
      <c r="J1" s="6"/>
      <c r="K1" s="6"/>
      <c r="L1" s="6"/>
      <c r="M1" s="6"/>
      <c r="N1" s="6"/>
      <c r="O1" s="6"/>
      <c r="P1" s="6"/>
      <c r="Q1" s="6"/>
      <c r="R1" s="6"/>
      <c r="S1" s="6"/>
      <c r="T1" s="6"/>
      <c r="U1" s="6"/>
      <c r="V1" s="6"/>
      <c r="W1" s="6"/>
      <c r="X1" s="6"/>
      <c r="Y1" s="6"/>
      <c r="Z1" s="6"/>
      <c r="AA1" s="6"/>
    </row>
    <row r="2" spans="1:27" ht="13" x14ac:dyDescent="0.15">
      <c r="A2" s="11" t="s">
        <v>194</v>
      </c>
      <c r="B2" s="6"/>
      <c r="I2" s="6"/>
      <c r="J2" s="6"/>
      <c r="K2" s="6"/>
      <c r="L2" s="6"/>
      <c r="M2" s="6"/>
      <c r="N2" s="6"/>
      <c r="O2" s="6"/>
      <c r="P2" s="6"/>
      <c r="Q2" s="6"/>
      <c r="R2" s="6"/>
      <c r="S2" s="6"/>
      <c r="T2" s="6"/>
      <c r="U2" s="6"/>
      <c r="V2" s="6"/>
    </row>
    <row r="3" spans="1:27" ht="13" x14ac:dyDescent="0.15">
      <c r="A3" s="11" t="s">
        <v>11</v>
      </c>
      <c r="B3" s="6"/>
      <c r="E3" s="51"/>
      <c r="F3" s="51"/>
      <c r="G3" s="51"/>
      <c r="H3" s="51"/>
      <c r="I3" s="51"/>
      <c r="J3" s="51"/>
      <c r="K3" s="51"/>
      <c r="L3" s="51"/>
      <c r="M3" s="51"/>
      <c r="N3" s="51"/>
      <c r="O3" s="51"/>
      <c r="P3" s="51"/>
      <c r="Q3" s="51"/>
      <c r="R3" s="51"/>
      <c r="S3" s="51"/>
      <c r="T3" s="51"/>
      <c r="U3" s="51"/>
      <c r="V3" s="51"/>
      <c r="W3" s="51"/>
      <c r="X3" s="51"/>
      <c r="Y3" s="51"/>
      <c r="Z3" s="51"/>
      <c r="AA3" s="51"/>
    </row>
    <row r="4" spans="1:27" ht="13" collapsed="1" x14ac:dyDescent="0.15">
      <c r="A4" s="11" t="s">
        <v>12</v>
      </c>
      <c r="B4" s="6"/>
      <c r="C4" s="12"/>
      <c r="D4" s="141" t="s">
        <v>13</v>
      </c>
      <c r="E4" s="139"/>
      <c r="F4" s="139"/>
      <c r="G4" s="12"/>
      <c r="H4" s="12" t="s">
        <v>13</v>
      </c>
      <c r="I4" s="12"/>
      <c r="J4" s="12"/>
      <c r="K4" s="142" t="s">
        <v>13</v>
      </c>
      <c r="L4" s="139"/>
      <c r="M4" s="139"/>
      <c r="N4" s="139"/>
      <c r="O4" s="138" t="s">
        <v>13</v>
      </c>
      <c r="P4" s="139"/>
      <c r="Q4" s="139"/>
      <c r="R4" s="139"/>
      <c r="S4" s="138" t="s">
        <v>13</v>
      </c>
      <c r="T4" s="139"/>
      <c r="U4" s="139"/>
      <c r="V4" s="17"/>
      <c r="W4" s="141" t="s">
        <v>14</v>
      </c>
      <c r="X4" s="139"/>
      <c r="Y4" s="139"/>
      <c r="Z4" s="139"/>
      <c r="AA4" s="139"/>
    </row>
    <row r="5" spans="1:27" ht="13" hidden="1" outlineLevel="1" x14ac:dyDescent="0.15">
      <c r="A5" s="13"/>
      <c r="B5" s="13"/>
      <c r="C5" s="110">
        <v>43555</v>
      </c>
      <c r="D5" s="110">
        <v>43646</v>
      </c>
      <c r="E5" s="110">
        <v>43738</v>
      </c>
      <c r="F5" s="110">
        <v>43830</v>
      </c>
      <c r="G5" s="110">
        <v>43921</v>
      </c>
      <c r="H5" s="110">
        <v>44012</v>
      </c>
      <c r="I5" s="110">
        <v>44104</v>
      </c>
      <c r="J5" s="110">
        <v>44196</v>
      </c>
      <c r="K5" s="110">
        <v>44286</v>
      </c>
      <c r="L5" s="110">
        <v>44377</v>
      </c>
      <c r="M5" s="110">
        <v>44469</v>
      </c>
      <c r="N5" s="110">
        <v>44561</v>
      </c>
      <c r="O5" s="16">
        <v>44651</v>
      </c>
      <c r="P5" s="16">
        <v>44742</v>
      </c>
      <c r="Q5" s="16">
        <v>44834</v>
      </c>
      <c r="R5" s="16">
        <v>44926</v>
      </c>
      <c r="S5" s="16">
        <v>45016</v>
      </c>
      <c r="T5" s="16">
        <v>45107</v>
      </c>
      <c r="U5" s="16">
        <v>45199</v>
      </c>
      <c r="V5" s="16"/>
      <c r="W5" s="110">
        <v>43465</v>
      </c>
      <c r="X5" s="110">
        <v>43830</v>
      </c>
      <c r="Y5" s="110">
        <v>44196</v>
      </c>
      <c r="Z5" s="110">
        <v>44561</v>
      </c>
      <c r="AA5" s="110">
        <v>44926</v>
      </c>
    </row>
    <row r="6" spans="1:27" ht="14" x14ac:dyDescent="0.15">
      <c r="A6" s="13"/>
      <c r="B6" s="13"/>
      <c r="C6" s="17" t="s">
        <v>195</v>
      </c>
      <c r="D6" s="17" t="s">
        <v>17</v>
      </c>
      <c r="E6" s="17" t="s">
        <v>18</v>
      </c>
      <c r="F6" s="17" t="s">
        <v>19</v>
      </c>
      <c r="G6" s="17" t="s">
        <v>195</v>
      </c>
      <c r="H6" s="17" t="s">
        <v>17</v>
      </c>
      <c r="I6" s="17" t="s">
        <v>18</v>
      </c>
      <c r="J6" s="17" t="s">
        <v>19</v>
      </c>
      <c r="K6" s="17" t="s">
        <v>16</v>
      </c>
      <c r="L6" s="17" t="s">
        <v>17</v>
      </c>
      <c r="M6" s="17" t="s">
        <v>18</v>
      </c>
      <c r="N6" s="17" t="s">
        <v>19</v>
      </c>
      <c r="O6" s="17" t="s">
        <v>16</v>
      </c>
      <c r="P6" s="17" t="s">
        <v>17</v>
      </c>
      <c r="Q6" s="17" t="s">
        <v>18</v>
      </c>
      <c r="R6" s="17" t="s">
        <v>19</v>
      </c>
      <c r="S6" s="17" t="s">
        <v>16</v>
      </c>
      <c r="T6" s="17" t="s">
        <v>17</v>
      </c>
      <c r="U6" s="17" t="s">
        <v>18</v>
      </c>
      <c r="V6" s="17"/>
      <c r="W6" s="17" t="s">
        <v>19</v>
      </c>
      <c r="X6" s="17" t="s">
        <v>19</v>
      </c>
      <c r="Y6" s="17" t="s">
        <v>19</v>
      </c>
      <c r="Z6" s="17" t="s">
        <v>19</v>
      </c>
      <c r="AA6" s="17" t="s">
        <v>19</v>
      </c>
    </row>
    <row r="7" spans="1:27" ht="13" x14ac:dyDescent="0.15">
      <c r="A7" s="13" t="s">
        <v>196</v>
      </c>
      <c r="B7" s="13"/>
      <c r="C7" s="7">
        <v>2019</v>
      </c>
      <c r="D7" s="7">
        <v>2019</v>
      </c>
      <c r="E7" s="7">
        <v>2019</v>
      </c>
      <c r="F7" s="7">
        <v>2019</v>
      </c>
      <c r="G7" s="7">
        <v>2020</v>
      </c>
      <c r="H7" s="7">
        <v>2020</v>
      </c>
      <c r="I7" s="7">
        <v>2020</v>
      </c>
      <c r="J7" s="7">
        <v>2020</v>
      </c>
      <c r="K7" s="7">
        <v>2021</v>
      </c>
      <c r="L7" s="7">
        <v>2021</v>
      </c>
      <c r="M7" s="7">
        <v>2021</v>
      </c>
      <c r="N7" s="7">
        <v>2021</v>
      </c>
      <c r="O7" s="7">
        <v>2022</v>
      </c>
      <c r="P7" s="7">
        <v>2022</v>
      </c>
      <c r="Q7" s="7">
        <v>2022</v>
      </c>
      <c r="R7" s="7">
        <v>2022</v>
      </c>
      <c r="S7" s="7">
        <v>2023</v>
      </c>
      <c r="T7" s="7">
        <v>2023</v>
      </c>
      <c r="U7" s="7">
        <v>2023</v>
      </c>
      <c r="V7" s="7"/>
      <c r="W7" s="7">
        <v>2018</v>
      </c>
      <c r="X7" s="7">
        <v>2019</v>
      </c>
      <c r="Y7" s="7">
        <v>2020</v>
      </c>
      <c r="Z7" s="7">
        <v>2021</v>
      </c>
      <c r="AA7" s="7">
        <v>2022</v>
      </c>
    </row>
    <row r="8" spans="1:27" ht="13" x14ac:dyDescent="0.15">
      <c r="A8" s="6" t="s">
        <v>21</v>
      </c>
      <c r="B8" s="13"/>
      <c r="C8" s="30">
        <f>1400026-D8</f>
        <v>641482</v>
      </c>
      <c r="D8" s="30">
        <v>758544</v>
      </c>
      <c r="E8" s="30">
        <v>797406</v>
      </c>
      <c r="F8" s="30">
        <v>810777</v>
      </c>
      <c r="G8" s="30">
        <f>1359197-H8</f>
        <v>730282</v>
      </c>
      <c r="H8" s="30">
        <v>628915</v>
      </c>
      <c r="I8" s="30">
        <v>844573</v>
      </c>
      <c r="J8" s="30">
        <f t="shared" ref="J8:J10" si="0">Y8-SUM(G8:I8)</f>
        <v>857461</v>
      </c>
      <c r="K8" s="30">
        <v>867774</v>
      </c>
      <c r="L8" s="30">
        <v>1116522</v>
      </c>
      <c r="M8" s="30">
        <v>1193848</v>
      </c>
      <c r="N8" s="30">
        <v>1205157</v>
      </c>
      <c r="O8" s="30">
        <v>1123728</v>
      </c>
      <c r="P8" s="30">
        <v>1359639</v>
      </c>
      <c r="Q8" s="30">
        <v>1399431</v>
      </c>
      <c r="R8" s="30">
        <v>1352571</v>
      </c>
      <c r="S8" s="30">
        <v>1288042</v>
      </c>
      <c r="T8" s="30">
        <v>1503913</v>
      </c>
      <c r="U8" s="30">
        <v>1537885</v>
      </c>
      <c r="V8" s="30"/>
      <c r="W8" s="30">
        <v>2428736</v>
      </c>
      <c r="X8" s="30">
        <v>3008209</v>
      </c>
      <c r="Y8" s="30">
        <v>3061231</v>
      </c>
      <c r="Z8" s="30">
        <v>4383302</v>
      </c>
      <c r="AA8" s="30">
        <v>5235369</v>
      </c>
    </row>
    <row r="9" spans="1:27" ht="13" x14ac:dyDescent="0.15">
      <c r="A9" s="6" t="s">
        <v>23</v>
      </c>
      <c r="B9" s="13"/>
      <c r="C9" s="30">
        <f>165284-D9</f>
        <v>75732</v>
      </c>
      <c r="D9" s="30">
        <v>89552</v>
      </c>
      <c r="E9" s="30">
        <v>99315</v>
      </c>
      <c r="F9" s="30">
        <v>104675</v>
      </c>
      <c r="G9" s="30">
        <f>177629-H9</f>
        <v>102510</v>
      </c>
      <c r="H9" s="30">
        <v>75119</v>
      </c>
      <c r="I9" s="30">
        <v>93412</v>
      </c>
      <c r="J9" s="30">
        <f t="shared" si="0"/>
        <v>105266</v>
      </c>
      <c r="K9" s="30">
        <v>121092</v>
      </c>
      <c r="L9" s="30">
        <v>151240</v>
      </c>
      <c r="M9" s="30">
        <v>162341</v>
      </c>
      <c r="N9" s="30">
        <v>229694</v>
      </c>
      <c r="O9" s="30">
        <v>282650</v>
      </c>
      <c r="P9" s="30">
        <v>317835</v>
      </c>
      <c r="Q9" s="30">
        <v>331703</v>
      </c>
      <c r="R9" s="30">
        <v>367855</v>
      </c>
      <c r="S9" s="30">
        <v>341741</v>
      </c>
      <c r="T9" s="30">
        <v>380596</v>
      </c>
      <c r="U9" s="30">
        <v>402126</v>
      </c>
      <c r="V9" s="30"/>
      <c r="W9" s="30">
        <v>222279</v>
      </c>
      <c r="X9" s="30">
        <v>369274</v>
      </c>
      <c r="Y9" s="30">
        <v>376307</v>
      </c>
      <c r="Z9" s="30">
        <v>664367</v>
      </c>
      <c r="AA9" s="30">
        <v>1300043</v>
      </c>
    </row>
    <row r="10" spans="1:27" ht="13" x14ac:dyDescent="0.15">
      <c r="A10" s="6" t="s">
        <v>24</v>
      </c>
      <c r="B10" s="13"/>
      <c r="C10" s="30">
        <f>40472-D10</f>
        <v>18212</v>
      </c>
      <c r="D10" s="30">
        <v>22260</v>
      </c>
      <c r="E10" s="30">
        <v>21766</v>
      </c>
      <c r="F10" s="30">
        <v>22267</v>
      </c>
      <c r="G10" s="30">
        <f>39997-H10</f>
        <v>20675</v>
      </c>
      <c r="H10" s="30">
        <v>19322</v>
      </c>
      <c r="I10" s="30">
        <v>27294</v>
      </c>
      <c r="J10" s="30">
        <f t="shared" si="0"/>
        <v>24363</v>
      </c>
      <c r="K10" s="30">
        <v>28788</v>
      </c>
      <c r="L10" s="30">
        <v>43726</v>
      </c>
      <c r="M10" s="30">
        <v>37255</v>
      </c>
      <c r="N10" s="30">
        <v>35910</v>
      </c>
      <c r="O10" s="30">
        <v>37326</v>
      </c>
      <c r="P10" s="30">
        <v>48051</v>
      </c>
      <c r="Q10" s="30">
        <v>43388</v>
      </c>
      <c r="R10" s="30">
        <v>35653</v>
      </c>
      <c r="S10" s="30">
        <v>37451</v>
      </c>
      <c r="T10" s="30">
        <v>44922</v>
      </c>
      <c r="U10" s="30">
        <v>42341</v>
      </c>
      <c r="V10" s="30"/>
      <c r="W10" s="30">
        <v>68503</v>
      </c>
      <c r="X10" s="30">
        <v>84505</v>
      </c>
      <c r="Y10" s="30">
        <v>91654</v>
      </c>
      <c r="Z10" s="30">
        <v>145679</v>
      </c>
      <c r="AA10" s="30">
        <v>164418</v>
      </c>
    </row>
    <row r="11" spans="1:27" ht="13" x14ac:dyDescent="0.15">
      <c r="A11" s="6" t="s">
        <v>25</v>
      </c>
      <c r="B11" s="13"/>
      <c r="C11" s="29"/>
      <c r="D11" s="29"/>
      <c r="E11" s="29"/>
      <c r="F11" s="29"/>
      <c r="G11" s="29"/>
      <c r="H11" s="29"/>
      <c r="I11" s="7"/>
      <c r="J11" s="7"/>
      <c r="K11" s="7"/>
      <c r="L11" s="7"/>
      <c r="M11" s="7"/>
      <c r="N11" s="30"/>
      <c r="O11" s="30"/>
      <c r="P11" s="30"/>
      <c r="Q11" s="30"/>
      <c r="R11" s="30"/>
      <c r="S11" s="30"/>
      <c r="T11" s="30"/>
      <c r="U11" s="30"/>
      <c r="V11" s="30"/>
      <c r="W11" s="29"/>
      <c r="X11" s="29"/>
      <c r="Y11" s="29"/>
      <c r="Z11" s="29"/>
      <c r="AA11" s="29"/>
    </row>
    <row r="12" spans="1:27" ht="13" x14ac:dyDescent="0.15">
      <c r="A12" s="6" t="s">
        <v>20</v>
      </c>
      <c r="B12" s="13"/>
      <c r="C12" s="61">
        <f t="shared" ref="C12:P12" si="1">SUM(C8:C11)</f>
        <v>735426</v>
      </c>
      <c r="D12" s="61">
        <f t="shared" si="1"/>
        <v>870356</v>
      </c>
      <c r="E12" s="61">
        <f t="shared" si="1"/>
        <v>918487</v>
      </c>
      <c r="F12" s="61">
        <f t="shared" si="1"/>
        <v>937719</v>
      </c>
      <c r="G12" s="61">
        <f t="shared" si="1"/>
        <v>853467</v>
      </c>
      <c r="H12" s="61">
        <f t="shared" si="1"/>
        <v>723356</v>
      </c>
      <c r="I12" s="61">
        <f t="shared" si="1"/>
        <v>965279</v>
      </c>
      <c r="J12" s="61">
        <f t="shared" si="1"/>
        <v>987090</v>
      </c>
      <c r="K12" s="61">
        <f t="shared" si="1"/>
        <v>1017654</v>
      </c>
      <c r="L12" s="61">
        <f t="shared" si="1"/>
        <v>1311488</v>
      </c>
      <c r="M12" s="61">
        <f t="shared" si="1"/>
        <v>1393444</v>
      </c>
      <c r="N12" s="61">
        <f t="shared" si="1"/>
        <v>1470761</v>
      </c>
      <c r="O12" s="61">
        <f t="shared" si="1"/>
        <v>1443704</v>
      </c>
      <c r="P12" s="61">
        <f t="shared" si="1"/>
        <v>1725525</v>
      </c>
      <c r="Q12" s="61">
        <v>1774522</v>
      </c>
      <c r="R12" s="61">
        <v>1756079</v>
      </c>
      <c r="S12" s="61">
        <f t="shared" ref="S12:U12" si="2">SUM(S8:S11)</f>
        <v>1667234</v>
      </c>
      <c r="T12" s="61">
        <f t="shared" si="2"/>
        <v>1929431</v>
      </c>
      <c r="U12" s="61">
        <f t="shared" si="2"/>
        <v>1982352</v>
      </c>
      <c r="V12" s="61"/>
      <c r="W12" s="61">
        <f t="shared" ref="W12:Z12" si="3">SUM(W8:W11)</f>
        <v>2719518</v>
      </c>
      <c r="X12" s="61">
        <f t="shared" si="3"/>
        <v>3461988</v>
      </c>
      <c r="Y12" s="61">
        <f t="shared" si="3"/>
        <v>3529192</v>
      </c>
      <c r="Z12" s="61">
        <f t="shared" si="3"/>
        <v>5193348</v>
      </c>
      <c r="AA12" s="61">
        <v>6699830</v>
      </c>
    </row>
    <row r="13" spans="1:27" ht="13" x14ac:dyDescent="0.15">
      <c r="A13" s="6" t="s">
        <v>27</v>
      </c>
      <c r="B13" s="13"/>
      <c r="C13" s="30">
        <v>434923</v>
      </c>
      <c r="D13" s="30">
        <v>523148</v>
      </c>
      <c r="E13" s="30">
        <v>554603</v>
      </c>
      <c r="F13" s="30">
        <v>558887</v>
      </c>
      <c r="G13" s="30">
        <v>497698</v>
      </c>
      <c r="H13" s="30">
        <v>407656</v>
      </c>
      <c r="I13" s="30">
        <v>555948</v>
      </c>
      <c r="J13" s="30">
        <v>560059</v>
      </c>
      <c r="K13" s="30">
        <v>549638</v>
      </c>
      <c r="L13" s="30">
        <v>726351</v>
      </c>
      <c r="M13" s="30">
        <v>787219</v>
      </c>
      <c r="N13" s="30">
        <v>813469</v>
      </c>
      <c r="O13" s="30">
        <v>782483</v>
      </c>
      <c r="P13" s="30">
        <v>970086</v>
      </c>
      <c r="Q13" s="30">
        <v>991554</v>
      </c>
      <c r="R13" s="30">
        <v>954730</v>
      </c>
      <c r="S13" s="30">
        <v>896959</v>
      </c>
      <c r="T13" s="30">
        <v>1041158</v>
      </c>
      <c r="U13" s="30">
        <v>1083383</v>
      </c>
      <c r="V13" s="30"/>
      <c r="W13" s="30">
        <v>1647022</v>
      </c>
      <c r="X13" s="30">
        <v>2071561</v>
      </c>
      <c r="Y13" s="30">
        <v>2021361</v>
      </c>
      <c r="Z13" s="30">
        <f>Z12-Z14</f>
        <v>2876677</v>
      </c>
      <c r="AA13" s="30">
        <v>3698852</v>
      </c>
    </row>
    <row r="14" spans="1:27" ht="13" x14ac:dyDescent="0.15">
      <c r="A14" s="13" t="s">
        <v>197</v>
      </c>
      <c r="B14" s="13"/>
      <c r="C14" s="111">
        <f t="shared" ref="C14:U14" si="4">C12-C13</f>
        <v>300503</v>
      </c>
      <c r="D14" s="111">
        <f t="shared" si="4"/>
        <v>347208</v>
      </c>
      <c r="E14" s="111">
        <f t="shared" si="4"/>
        <v>363884</v>
      </c>
      <c r="F14" s="111">
        <f t="shared" si="4"/>
        <v>378832</v>
      </c>
      <c r="G14" s="111">
        <f t="shared" si="4"/>
        <v>355769</v>
      </c>
      <c r="H14" s="111">
        <f t="shared" si="4"/>
        <v>315700</v>
      </c>
      <c r="I14" s="111">
        <f t="shared" si="4"/>
        <v>409331</v>
      </c>
      <c r="J14" s="111">
        <f t="shared" si="4"/>
        <v>427031</v>
      </c>
      <c r="K14" s="111">
        <f t="shared" si="4"/>
        <v>468016</v>
      </c>
      <c r="L14" s="111">
        <f t="shared" si="4"/>
        <v>585137</v>
      </c>
      <c r="M14" s="111">
        <f t="shared" si="4"/>
        <v>606225</v>
      </c>
      <c r="N14" s="111">
        <f t="shared" si="4"/>
        <v>657292</v>
      </c>
      <c r="O14" s="111">
        <f t="shared" si="4"/>
        <v>661221</v>
      </c>
      <c r="P14" s="111">
        <f t="shared" si="4"/>
        <v>755439</v>
      </c>
      <c r="Q14" s="111">
        <f t="shared" si="4"/>
        <v>782968</v>
      </c>
      <c r="R14" s="111">
        <f t="shared" si="4"/>
        <v>801349</v>
      </c>
      <c r="S14" s="111">
        <f t="shared" si="4"/>
        <v>770275</v>
      </c>
      <c r="T14" s="111">
        <f t="shared" si="4"/>
        <v>888273</v>
      </c>
      <c r="U14" s="111">
        <f t="shared" si="4"/>
        <v>898969</v>
      </c>
      <c r="V14" s="111"/>
      <c r="W14" s="111">
        <v>1072496</v>
      </c>
      <c r="X14" s="111">
        <f t="shared" ref="X14:Y14" si="5">X12-X13</f>
        <v>1390427</v>
      </c>
      <c r="Y14" s="111">
        <f t="shared" si="5"/>
        <v>1507831</v>
      </c>
      <c r="Z14" s="111">
        <v>2316671</v>
      </c>
      <c r="AA14" s="111">
        <f>AA12-AA13</f>
        <v>3000978</v>
      </c>
    </row>
    <row r="15" spans="1:27" ht="13" x14ac:dyDescent="0.15">
      <c r="A15" s="6"/>
      <c r="B15" s="6"/>
      <c r="C15" s="112"/>
      <c r="D15" s="112"/>
      <c r="E15" s="8"/>
      <c r="F15" s="8"/>
      <c r="G15" s="8"/>
      <c r="H15" s="8"/>
      <c r="I15" s="3"/>
      <c r="J15" s="3"/>
      <c r="K15" s="3"/>
      <c r="L15" s="3"/>
      <c r="M15" s="3"/>
      <c r="N15" s="3"/>
      <c r="O15" s="3"/>
      <c r="P15" s="3"/>
      <c r="R15" s="30"/>
      <c r="S15" s="30"/>
      <c r="T15" s="30"/>
      <c r="U15" s="30"/>
      <c r="V15" s="30"/>
      <c r="W15" s="112"/>
      <c r="X15" s="112"/>
      <c r="Y15" s="112"/>
      <c r="Z15" s="112"/>
      <c r="AA15" s="112"/>
    </row>
    <row r="16" spans="1:27" ht="13" x14ac:dyDescent="0.15">
      <c r="A16" s="13" t="s">
        <v>198</v>
      </c>
      <c r="B16" s="6"/>
      <c r="C16" s="112"/>
      <c r="D16" s="112"/>
      <c r="E16" s="8"/>
      <c r="F16" s="8"/>
      <c r="G16" s="8"/>
      <c r="H16" s="8"/>
      <c r="I16" s="7"/>
      <c r="J16" s="7"/>
      <c r="K16" s="7"/>
      <c r="L16" s="7"/>
      <c r="M16" s="7"/>
      <c r="N16" s="7"/>
      <c r="O16" s="7"/>
      <c r="P16" s="7"/>
      <c r="Q16" s="7"/>
      <c r="R16" s="7"/>
      <c r="S16" s="7"/>
      <c r="T16" s="7"/>
      <c r="U16" s="113"/>
      <c r="V16" s="7"/>
      <c r="W16" s="112"/>
      <c r="X16" s="112"/>
      <c r="Y16" s="112"/>
      <c r="Z16" s="112"/>
      <c r="AA16" s="112"/>
    </row>
    <row r="17" spans="1:27" ht="13" x14ac:dyDescent="0.15">
      <c r="A17" s="6" t="s">
        <v>21</v>
      </c>
      <c r="B17" s="6"/>
      <c r="C17" s="30">
        <f>32246-D17</f>
        <v>15280</v>
      </c>
      <c r="D17" s="30">
        <v>16966</v>
      </c>
      <c r="E17" s="30">
        <v>19216</v>
      </c>
      <c r="F17" s="30">
        <f t="shared" ref="F17:F18" si="6">X17-SUM(C17:E17)</f>
        <v>21403</v>
      </c>
      <c r="G17" s="30">
        <f>81476-H17</f>
        <v>27819</v>
      </c>
      <c r="H17" s="30">
        <v>53657</v>
      </c>
      <c r="I17" s="30">
        <v>80721</v>
      </c>
      <c r="J17" s="30">
        <f t="shared" ref="J17:J18" si="7">Y17-SUM(G17:I17)</f>
        <v>71550</v>
      </c>
      <c r="K17" s="30">
        <v>91959</v>
      </c>
      <c r="L17" s="30">
        <v>110950</v>
      </c>
      <c r="M17" s="30">
        <v>103192</v>
      </c>
      <c r="N17" s="30">
        <v>103743</v>
      </c>
      <c r="O17" s="30">
        <v>109241</v>
      </c>
      <c r="P17" s="30">
        <v>116068</v>
      </c>
      <c r="Q17" s="30">
        <v>118459</v>
      </c>
      <c r="R17" s="30">
        <v>122403</v>
      </c>
      <c r="S17" s="30">
        <v>134663</v>
      </c>
      <c r="T17" s="30">
        <v>133741</v>
      </c>
      <c r="U17" s="30">
        <v>120783</v>
      </c>
      <c r="V17" s="30"/>
      <c r="W17" s="30">
        <v>42715</v>
      </c>
      <c r="X17" s="30">
        <v>72865</v>
      </c>
      <c r="Y17" s="30">
        <v>233747</v>
      </c>
      <c r="Z17" s="30">
        <v>409844</v>
      </c>
      <c r="AA17" s="30">
        <v>466171</v>
      </c>
    </row>
    <row r="18" spans="1:27" ht="13" x14ac:dyDescent="0.15">
      <c r="A18" s="6" t="s">
        <v>23</v>
      </c>
      <c r="B18" s="6"/>
      <c r="C18" s="30">
        <f>215036-D18</f>
        <v>96594</v>
      </c>
      <c r="D18" s="30">
        <v>118442</v>
      </c>
      <c r="E18" s="30">
        <v>139539</v>
      </c>
      <c r="F18" s="30">
        <f t="shared" si="6"/>
        <v>161694</v>
      </c>
      <c r="G18" s="30">
        <f>464881-H18</f>
        <v>193725</v>
      </c>
      <c r="H18" s="30">
        <v>271156</v>
      </c>
      <c r="I18" s="30">
        <v>354110</v>
      </c>
      <c r="J18" s="30">
        <f t="shared" si="7"/>
        <v>344105</v>
      </c>
      <c r="K18" s="30">
        <v>436589</v>
      </c>
      <c r="L18" s="30">
        <v>494945</v>
      </c>
      <c r="M18" s="30">
        <v>474778</v>
      </c>
      <c r="N18" s="30">
        <v>486695</v>
      </c>
      <c r="O18" s="30">
        <v>622309</v>
      </c>
      <c r="P18" s="30">
        <v>720180</v>
      </c>
      <c r="Q18" s="30">
        <v>803673</v>
      </c>
      <c r="R18" s="30">
        <v>900921</v>
      </c>
      <c r="S18" s="30">
        <v>973891</v>
      </c>
      <c r="T18" s="30">
        <v>1030822</v>
      </c>
      <c r="U18" s="30">
        <v>1040591</v>
      </c>
      <c r="V18" s="30"/>
      <c r="W18" s="30">
        <v>220819</v>
      </c>
      <c r="X18" s="30">
        <v>516269</v>
      </c>
      <c r="Y18" s="30">
        <v>1163096</v>
      </c>
      <c r="Z18" s="30">
        <v>1893008</v>
      </c>
      <c r="AA18" s="30">
        <v>3047084</v>
      </c>
    </row>
    <row r="19" spans="1:27" ht="13" x14ac:dyDescent="0.15">
      <c r="A19" s="6" t="s">
        <v>24</v>
      </c>
      <c r="B19" s="6"/>
      <c r="C19" s="30"/>
      <c r="D19" s="30"/>
      <c r="E19" s="30"/>
      <c r="F19" s="30"/>
      <c r="G19" s="30"/>
      <c r="H19" s="30"/>
      <c r="I19" s="30"/>
      <c r="J19" s="30"/>
      <c r="K19" s="30"/>
      <c r="L19" s="30"/>
      <c r="M19" s="30"/>
      <c r="N19" s="30"/>
      <c r="O19" s="30"/>
      <c r="P19" s="30"/>
      <c r="Q19" s="30"/>
      <c r="R19" s="30"/>
      <c r="S19" s="30"/>
      <c r="T19" s="30"/>
      <c r="U19" s="30"/>
      <c r="V19" s="30"/>
      <c r="W19" s="30"/>
      <c r="X19" s="30"/>
      <c r="Y19" s="30"/>
      <c r="Z19" s="30"/>
      <c r="AA19" s="30"/>
    </row>
    <row r="20" spans="1:27" ht="13" x14ac:dyDescent="0.15">
      <c r="A20" s="6" t="s">
        <v>25</v>
      </c>
      <c r="B20" s="6"/>
      <c r="C20" s="30">
        <f>190613-D20</f>
        <v>65528</v>
      </c>
      <c r="D20" s="30">
        <v>125085</v>
      </c>
      <c r="E20" s="30">
        <v>148285</v>
      </c>
      <c r="F20" s="30">
        <f>X20-SUM(C20:E20)</f>
        <v>177567</v>
      </c>
      <c r="G20" s="30">
        <f>1181554-H20</f>
        <v>306098</v>
      </c>
      <c r="H20" s="30">
        <v>875456</v>
      </c>
      <c r="I20" s="30">
        <v>1633764</v>
      </c>
      <c r="J20" s="30">
        <f>Y20-SUM(G20:I20)</f>
        <v>1756225</v>
      </c>
      <c r="K20" s="30">
        <v>3511068</v>
      </c>
      <c r="L20" s="30">
        <v>2724296</v>
      </c>
      <c r="M20" s="30">
        <v>1815662</v>
      </c>
      <c r="N20" s="30">
        <v>1961621</v>
      </c>
      <c r="O20" s="30">
        <v>1730793</v>
      </c>
      <c r="P20" s="30">
        <v>1785885</v>
      </c>
      <c r="Q20" s="30">
        <v>1762752</v>
      </c>
      <c r="R20" s="30">
        <v>1833426</v>
      </c>
      <c r="S20" s="30">
        <v>2163751</v>
      </c>
      <c r="T20" s="30">
        <v>2390884</v>
      </c>
      <c r="U20" s="30">
        <v>2423584</v>
      </c>
      <c r="V20" s="30"/>
      <c r="W20" s="30">
        <v>166517</v>
      </c>
      <c r="X20" s="30">
        <v>516465</v>
      </c>
      <c r="Y20" s="30">
        <v>4571543</v>
      </c>
      <c r="Z20" s="30">
        <v>10012647</v>
      </c>
      <c r="AA20" s="30">
        <v>7112856</v>
      </c>
    </row>
    <row r="21" spans="1:27" ht="13" x14ac:dyDescent="0.15">
      <c r="A21" s="6" t="s">
        <v>20</v>
      </c>
      <c r="B21" s="6"/>
      <c r="C21" s="61">
        <f t="shared" ref="C21:M21" si="8">SUM(C17:C20)</f>
        <v>177402</v>
      </c>
      <c r="D21" s="61">
        <f t="shared" si="8"/>
        <v>260493</v>
      </c>
      <c r="E21" s="61">
        <f t="shared" si="8"/>
        <v>307040</v>
      </c>
      <c r="F21" s="61">
        <f t="shared" si="8"/>
        <v>360664</v>
      </c>
      <c r="G21" s="61">
        <f t="shared" si="8"/>
        <v>527642</v>
      </c>
      <c r="H21" s="61">
        <f t="shared" si="8"/>
        <v>1200269</v>
      </c>
      <c r="I21" s="61">
        <f t="shared" si="8"/>
        <v>2068595</v>
      </c>
      <c r="J21" s="61">
        <f t="shared" si="8"/>
        <v>2171880</v>
      </c>
      <c r="K21" s="61">
        <f t="shared" si="8"/>
        <v>4039616</v>
      </c>
      <c r="L21" s="61">
        <f t="shared" si="8"/>
        <v>3330191</v>
      </c>
      <c r="M21" s="61">
        <f t="shared" si="8"/>
        <v>2393632</v>
      </c>
      <c r="N21" s="32">
        <v>2552060</v>
      </c>
      <c r="O21" s="61">
        <f t="shared" ref="O21:P21" si="9">SUM(O17:O20)</f>
        <v>2462343</v>
      </c>
      <c r="P21" s="61">
        <f t="shared" si="9"/>
        <v>2622133</v>
      </c>
      <c r="Q21" s="61">
        <v>2684884</v>
      </c>
      <c r="R21" s="61">
        <v>2856750</v>
      </c>
      <c r="S21" s="61">
        <f t="shared" ref="S21:U21" si="10">SUM(S17:S20)</f>
        <v>3272305</v>
      </c>
      <c r="T21" s="61">
        <f t="shared" si="10"/>
        <v>3555447</v>
      </c>
      <c r="U21" s="61">
        <f t="shared" si="10"/>
        <v>3584958</v>
      </c>
      <c r="V21" s="61"/>
      <c r="W21" s="61">
        <f t="shared" ref="W21:Z21" si="11">SUM(W17:W20)</f>
        <v>430051</v>
      </c>
      <c r="X21" s="61">
        <f t="shared" si="11"/>
        <v>1105599</v>
      </c>
      <c r="Y21" s="61">
        <f t="shared" si="11"/>
        <v>5968386</v>
      </c>
      <c r="Z21" s="61">
        <f t="shared" si="11"/>
        <v>12315499</v>
      </c>
      <c r="AA21" s="61">
        <v>10626111</v>
      </c>
    </row>
    <row r="22" spans="1:27" ht="13" x14ac:dyDescent="0.15">
      <c r="A22" s="6" t="s">
        <v>27</v>
      </c>
      <c r="B22" s="6"/>
      <c r="C22" s="30">
        <v>92591</v>
      </c>
      <c r="D22" s="30">
        <v>155152</v>
      </c>
      <c r="E22" s="30">
        <v>183550</v>
      </c>
      <c r="F22" s="30">
        <v>216638</v>
      </c>
      <c r="G22" s="30">
        <v>344910</v>
      </c>
      <c r="H22" s="30">
        <v>919206</v>
      </c>
      <c r="I22" s="30">
        <v>1683471</v>
      </c>
      <c r="J22" s="30">
        <v>1795221</v>
      </c>
      <c r="K22" s="30">
        <v>3544131</v>
      </c>
      <c r="L22" s="30">
        <v>2784138</v>
      </c>
      <c r="M22" s="30">
        <v>1881916</v>
      </c>
      <c r="N22" s="30">
        <v>2034467</v>
      </c>
      <c r="O22" s="30">
        <v>1838684</v>
      </c>
      <c r="P22" s="30">
        <v>1917240</v>
      </c>
      <c r="Q22" s="30">
        <v>1910414</v>
      </c>
      <c r="R22" s="30">
        <v>2008806</v>
      </c>
      <c r="S22" s="30">
        <v>2341065</v>
      </c>
      <c r="T22" s="30">
        <v>2587402</v>
      </c>
      <c r="U22" s="30">
        <v>2601100</v>
      </c>
      <c r="V22" s="30"/>
      <c r="W22" s="30">
        <v>235216</v>
      </c>
      <c r="X22" s="30">
        <v>647931</v>
      </c>
      <c r="Y22" s="30">
        <v>4742808</v>
      </c>
      <c r="Z22" s="30">
        <f>Z21-Z23</f>
        <v>10244652</v>
      </c>
      <c r="AA22" s="30">
        <v>7675144</v>
      </c>
    </row>
    <row r="23" spans="1:27" ht="13" x14ac:dyDescent="0.15">
      <c r="A23" s="13" t="s">
        <v>197</v>
      </c>
      <c r="B23" s="6"/>
      <c r="C23" s="111">
        <f t="shared" ref="C23:U23" si="12">C21-C22</f>
        <v>84811</v>
      </c>
      <c r="D23" s="111">
        <f t="shared" si="12"/>
        <v>105341</v>
      </c>
      <c r="E23" s="111">
        <f t="shared" si="12"/>
        <v>123490</v>
      </c>
      <c r="F23" s="111">
        <f t="shared" si="12"/>
        <v>144026</v>
      </c>
      <c r="G23" s="111">
        <f t="shared" si="12"/>
        <v>182732</v>
      </c>
      <c r="H23" s="111">
        <f t="shared" si="12"/>
        <v>281063</v>
      </c>
      <c r="I23" s="111">
        <f t="shared" si="12"/>
        <v>385124</v>
      </c>
      <c r="J23" s="111">
        <f t="shared" si="12"/>
        <v>376659</v>
      </c>
      <c r="K23" s="111">
        <f t="shared" si="12"/>
        <v>495485</v>
      </c>
      <c r="L23" s="111">
        <f t="shared" si="12"/>
        <v>546053</v>
      </c>
      <c r="M23" s="111">
        <f t="shared" si="12"/>
        <v>511716</v>
      </c>
      <c r="N23" s="111">
        <f t="shared" si="12"/>
        <v>517593</v>
      </c>
      <c r="O23" s="111">
        <f t="shared" si="12"/>
        <v>623659</v>
      </c>
      <c r="P23" s="111">
        <f t="shared" si="12"/>
        <v>704893</v>
      </c>
      <c r="Q23" s="111">
        <f t="shared" si="12"/>
        <v>774470</v>
      </c>
      <c r="R23" s="111">
        <f t="shared" si="12"/>
        <v>847944</v>
      </c>
      <c r="S23" s="111">
        <f t="shared" si="12"/>
        <v>931240</v>
      </c>
      <c r="T23" s="111">
        <f t="shared" si="12"/>
        <v>968045</v>
      </c>
      <c r="U23" s="111">
        <f t="shared" si="12"/>
        <v>983858</v>
      </c>
      <c r="V23" s="111"/>
      <c r="W23" s="111">
        <f t="shared" ref="W23:Y23" si="13">W21-W22</f>
        <v>194835</v>
      </c>
      <c r="X23" s="111">
        <f t="shared" si="13"/>
        <v>457668</v>
      </c>
      <c r="Y23" s="111">
        <f t="shared" si="13"/>
        <v>1225578</v>
      </c>
      <c r="Z23" s="111">
        <v>2070847</v>
      </c>
      <c r="AA23" s="111">
        <f>AA21-AA22</f>
        <v>2950967</v>
      </c>
    </row>
    <row r="24" spans="1:27" ht="13" x14ac:dyDescent="0.15">
      <c r="A24" s="6"/>
      <c r="B24" s="70"/>
      <c r="C24" s="7"/>
      <c r="D24" s="7"/>
      <c r="E24" s="7"/>
      <c r="F24" s="7"/>
      <c r="G24" s="7"/>
      <c r="I24" s="7"/>
      <c r="J24" s="7"/>
      <c r="L24" s="114"/>
      <c r="M24" s="114"/>
      <c r="N24" s="114"/>
      <c r="O24" s="114"/>
      <c r="P24" s="114"/>
      <c r="Q24" s="114"/>
      <c r="R24" s="30"/>
      <c r="S24" s="30"/>
      <c r="T24" s="30"/>
      <c r="U24" s="30"/>
      <c r="V24" s="30"/>
      <c r="W24" s="8"/>
      <c r="X24" s="8"/>
      <c r="Y24" s="8"/>
      <c r="Z24" s="8"/>
      <c r="AA24" s="8"/>
    </row>
    <row r="25" spans="1:27" ht="13" x14ac:dyDescent="0.15">
      <c r="A25" s="13" t="s">
        <v>199</v>
      </c>
      <c r="B25" s="70"/>
      <c r="C25" s="7"/>
      <c r="D25" s="7"/>
      <c r="E25" s="7"/>
      <c r="F25" s="7"/>
      <c r="G25" s="7"/>
      <c r="H25" s="7"/>
      <c r="I25" s="7"/>
      <c r="J25" s="7"/>
      <c r="K25" s="7"/>
      <c r="L25" s="115"/>
      <c r="M25" s="114"/>
      <c r="N25" s="114"/>
      <c r="O25" s="114"/>
      <c r="P25" s="114"/>
      <c r="Q25" s="114"/>
      <c r="R25" s="114"/>
      <c r="S25" s="114"/>
      <c r="T25" s="114"/>
      <c r="U25" s="114"/>
      <c r="V25" s="114"/>
      <c r="W25" s="8"/>
      <c r="X25" s="8"/>
      <c r="Y25" s="8"/>
      <c r="Z25" s="8"/>
      <c r="AA25" s="8"/>
    </row>
    <row r="26" spans="1:27" ht="13" x14ac:dyDescent="0.15">
      <c r="A26" s="6" t="s">
        <v>21</v>
      </c>
      <c r="B26" s="70"/>
      <c r="C26" s="7"/>
      <c r="D26" s="7"/>
      <c r="E26" s="7"/>
      <c r="F26" s="7"/>
      <c r="G26" s="7"/>
      <c r="H26" s="7"/>
      <c r="I26" s="7"/>
      <c r="J26" s="7"/>
      <c r="K26" s="7"/>
      <c r="L26" s="116"/>
      <c r="M26" s="116"/>
      <c r="N26" s="116"/>
      <c r="O26" s="116"/>
      <c r="P26" s="116"/>
      <c r="Q26" s="116"/>
      <c r="R26" s="116"/>
      <c r="S26" s="116"/>
      <c r="T26" s="116"/>
      <c r="U26" s="116"/>
      <c r="V26" s="116"/>
      <c r="W26" s="8"/>
      <c r="X26" s="8"/>
      <c r="Y26" s="8"/>
      <c r="Z26" s="116"/>
      <c r="AA26" s="116"/>
    </row>
    <row r="27" spans="1:27" ht="13" x14ac:dyDescent="0.15">
      <c r="A27" s="6" t="s">
        <v>23</v>
      </c>
      <c r="B27" s="6"/>
      <c r="C27" s="7"/>
      <c r="D27" s="7"/>
      <c r="E27" s="7"/>
      <c r="F27" s="7"/>
      <c r="G27" s="7"/>
      <c r="H27" s="7"/>
      <c r="I27" s="7"/>
      <c r="J27" s="7"/>
      <c r="K27" s="7"/>
      <c r="L27" s="30">
        <v>38993</v>
      </c>
      <c r="M27" s="30">
        <v>57650</v>
      </c>
      <c r="N27" s="30">
        <v>55713</v>
      </c>
      <c r="O27" s="30">
        <v>54598</v>
      </c>
      <c r="P27" s="30">
        <v>56841</v>
      </c>
      <c r="Q27" s="30">
        <v>56135</v>
      </c>
      <c r="R27" s="30">
        <v>38073</v>
      </c>
      <c r="S27" s="30">
        <v>50592</v>
      </c>
      <c r="T27" s="30">
        <v>50079</v>
      </c>
      <c r="U27" s="30">
        <v>50183</v>
      </c>
      <c r="V27" s="30"/>
      <c r="W27" s="8"/>
      <c r="X27" s="8"/>
      <c r="Y27" s="8"/>
      <c r="Z27" s="116">
        <v>152356</v>
      </c>
      <c r="AA27" s="116">
        <v>205646</v>
      </c>
    </row>
    <row r="28" spans="1:27" ht="13" x14ac:dyDescent="0.15">
      <c r="A28" s="6" t="s">
        <v>24</v>
      </c>
      <c r="B28" s="6"/>
      <c r="C28" s="7"/>
      <c r="D28" s="7"/>
      <c r="E28" s="7"/>
      <c r="F28" s="7"/>
      <c r="G28" s="7"/>
      <c r="H28" s="7"/>
      <c r="I28" s="7"/>
      <c r="J28" s="7"/>
      <c r="K28" s="7"/>
      <c r="L28" s="30"/>
      <c r="M28" s="30"/>
      <c r="N28" s="30"/>
      <c r="O28" s="30"/>
      <c r="P28" s="30"/>
      <c r="Q28" s="30"/>
      <c r="R28" s="30"/>
      <c r="S28" s="30"/>
      <c r="T28" s="30"/>
      <c r="U28" s="30"/>
      <c r="V28" s="30"/>
      <c r="W28" s="8"/>
      <c r="X28" s="8"/>
      <c r="Y28" s="8"/>
      <c r="Z28" s="116"/>
      <c r="AA28" s="116"/>
    </row>
    <row r="29" spans="1:27" ht="13" x14ac:dyDescent="0.15">
      <c r="A29" s="6" t="s">
        <v>25</v>
      </c>
      <c r="B29" s="6"/>
      <c r="C29" s="7"/>
      <c r="D29" s="7"/>
      <c r="E29" s="7"/>
      <c r="F29" s="7"/>
      <c r="G29" s="7"/>
      <c r="H29" s="7"/>
      <c r="I29" s="7"/>
      <c r="J29" s="7"/>
      <c r="K29" s="7"/>
      <c r="L29" s="30"/>
      <c r="M29" s="30"/>
      <c r="N29" s="30"/>
      <c r="O29" s="30"/>
      <c r="P29" s="30"/>
      <c r="Q29" s="30"/>
      <c r="R29" s="30"/>
      <c r="S29" s="30"/>
      <c r="T29" s="30"/>
      <c r="U29" s="30"/>
      <c r="V29" s="30"/>
      <c r="W29" s="8"/>
      <c r="X29" s="8"/>
      <c r="Y29" s="8"/>
      <c r="Z29" s="116"/>
      <c r="AA29" s="116"/>
    </row>
    <row r="30" spans="1:27" ht="13" x14ac:dyDescent="0.15">
      <c r="A30" s="6" t="s">
        <v>20</v>
      </c>
      <c r="B30" s="6"/>
      <c r="C30" s="7"/>
      <c r="D30" s="7"/>
      <c r="E30" s="7"/>
      <c r="F30" s="7"/>
      <c r="G30" s="7"/>
      <c r="H30" s="7"/>
      <c r="I30" s="7"/>
      <c r="J30" s="7"/>
      <c r="K30" s="7"/>
      <c r="L30" s="117">
        <f t="shared" ref="L30:P30" si="14">SUM(L26:L29)</f>
        <v>38993</v>
      </c>
      <c r="M30" s="117">
        <f t="shared" si="14"/>
        <v>57650</v>
      </c>
      <c r="N30" s="117">
        <f t="shared" si="14"/>
        <v>55713</v>
      </c>
      <c r="O30" s="117">
        <f t="shared" si="14"/>
        <v>54598</v>
      </c>
      <c r="P30" s="117">
        <f t="shared" si="14"/>
        <v>56841</v>
      </c>
      <c r="Q30" s="117">
        <f t="shared" ref="Q30:U30" si="15">Q27</f>
        <v>56135</v>
      </c>
      <c r="R30" s="117">
        <f t="shared" si="15"/>
        <v>38073</v>
      </c>
      <c r="S30" s="117">
        <f t="shared" si="15"/>
        <v>50592</v>
      </c>
      <c r="T30" s="117">
        <f t="shared" si="15"/>
        <v>50079</v>
      </c>
      <c r="U30" s="117">
        <f t="shared" si="15"/>
        <v>50183</v>
      </c>
      <c r="V30" s="117"/>
      <c r="W30" s="8"/>
      <c r="X30" s="8"/>
      <c r="Y30" s="8"/>
      <c r="Z30" s="117">
        <f t="shared" ref="Z30:AA30" si="16">SUM(Z26:Z29)</f>
        <v>152356</v>
      </c>
      <c r="AA30" s="117">
        <f t="shared" si="16"/>
        <v>205646</v>
      </c>
    </row>
    <row r="31" spans="1:27" ht="13" x14ac:dyDescent="0.15">
      <c r="A31" s="6" t="s">
        <v>27</v>
      </c>
      <c r="B31" s="6"/>
      <c r="C31" s="7"/>
      <c r="D31" s="7"/>
      <c r="E31" s="7"/>
      <c r="F31" s="7"/>
      <c r="G31" s="7"/>
      <c r="H31" s="7"/>
      <c r="I31" s="7"/>
      <c r="J31" s="7"/>
      <c r="K31" s="7"/>
      <c r="L31" s="30">
        <v>29119</v>
      </c>
      <c r="M31" s="30">
        <v>42377</v>
      </c>
      <c r="N31" s="30">
        <f>N30-N32</f>
        <v>48555</v>
      </c>
      <c r="O31" s="30">
        <v>44518</v>
      </c>
      <c r="P31" s="30">
        <v>47525</v>
      </c>
      <c r="Q31" s="30">
        <v>46484</v>
      </c>
      <c r="R31" s="30">
        <v>27172</v>
      </c>
      <c r="S31" s="30">
        <v>37523</v>
      </c>
      <c r="T31" s="30">
        <v>40296</v>
      </c>
      <c r="U31" s="30">
        <v>34561</v>
      </c>
      <c r="V31" s="30"/>
      <c r="W31" s="8"/>
      <c r="X31" s="8"/>
      <c r="Y31" s="8"/>
      <c r="Z31" s="116">
        <f>Z30-Z32</f>
        <v>120051</v>
      </c>
      <c r="AA31" s="116">
        <v>165699</v>
      </c>
    </row>
    <row r="32" spans="1:27" ht="13" x14ac:dyDescent="0.15">
      <c r="A32" s="13" t="s">
        <v>197</v>
      </c>
      <c r="B32" s="6"/>
      <c r="C32" s="7"/>
      <c r="D32" s="7"/>
      <c r="E32" s="7"/>
      <c r="F32" s="7"/>
      <c r="G32" s="7"/>
      <c r="H32" s="7"/>
      <c r="I32" s="7"/>
      <c r="J32" s="7"/>
      <c r="K32" s="7"/>
      <c r="L32" s="111">
        <v>9874</v>
      </c>
      <c r="M32" s="111">
        <f>M30-M31</f>
        <v>15273</v>
      </c>
      <c r="N32" s="111">
        <v>7158</v>
      </c>
      <c r="O32" s="111">
        <f t="shared" ref="O32:U32" si="17">O30-O31</f>
        <v>10080</v>
      </c>
      <c r="P32" s="111">
        <f t="shared" si="17"/>
        <v>9316</v>
      </c>
      <c r="Q32" s="111">
        <f t="shared" si="17"/>
        <v>9651</v>
      </c>
      <c r="R32" s="111">
        <f t="shared" si="17"/>
        <v>10901</v>
      </c>
      <c r="S32" s="111">
        <f t="shared" si="17"/>
        <v>13069</v>
      </c>
      <c r="T32" s="111">
        <f t="shared" si="17"/>
        <v>9783</v>
      </c>
      <c r="U32" s="111">
        <f t="shared" si="17"/>
        <v>15622</v>
      </c>
      <c r="V32" s="111"/>
      <c r="W32" s="8"/>
      <c r="X32" s="8"/>
      <c r="Y32" s="8"/>
      <c r="Z32" s="111">
        <v>32305</v>
      </c>
      <c r="AA32" s="111">
        <f>AA30-AA31</f>
        <v>39947</v>
      </c>
    </row>
    <row r="33" spans="1:27" ht="13" x14ac:dyDescent="0.15">
      <c r="A33" s="6"/>
      <c r="B33" s="6"/>
      <c r="C33" s="7"/>
      <c r="D33" s="7"/>
      <c r="E33" s="7"/>
      <c r="F33" s="7"/>
      <c r="G33" s="7"/>
      <c r="H33" s="7"/>
      <c r="I33" s="7"/>
      <c r="J33" s="7"/>
      <c r="K33" s="7"/>
      <c r="L33" s="7"/>
      <c r="M33" s="3"/>
      <c r="N33" s="3"/>
      <c r="O33" s="3"/>
      <c r="P33" s="3"/>
      <c r="W33" s="8"/>
      <c r="X33" s="8"/>
      <c r="Y33" s="8"/>
      <c r="Z33" s="8"/>
      <c r="AA33" s="8"/>
    </row>
    <row r="34" spans="1:27" ht="13" x14ac:dyDescent="0.15">
      <c r="A34" s="39"/>
      <c r="B34" s="6"/>
      <c r="C34" s="8"/>
      <c r="D34" s="8"/>
      <c r="E34" s="8"/>
      <c r="F34" s="8"/>
      <c r="G34" s="8"/>
      <c r="H34" s="8"/>
      <c r="I34" s="7"/>
      <c r="J34" s="8"/>
      <c r="K34" s="7"/>
      <c r="L34" s="8"/>
      <c r="M34" s="3"/>
      <c r="N34" s="3"/>
      <c r="O34" s="3"/>
      <c r="P34" s="3"/>
      <c r="Q34" s="3"/>
      <c r="W34" s="8"/>
      <c r="X34" s="8"/>
      <c r="Y34" s="8"/>
      <c r="Z34" s="8"/>
      <c r="AA34" s="8"/>
    </row>
    <row r="35" spans="1:27" ht="13" x14ac:dyDescent="0.15">
      <c r="A35" s="39" t="s">
        <v>200</v>
      </c>
      <c r="B35" s="6"/>
      <c r="C35" s="8"/>
      <c r="D35" s="8"/>
      <c r="E35" s="118"/>
      <c r="F35" s="118"/>
      <c r="G35" s="118"/>
      <c r="H35" s="118"/>
      <c r="I35" s="7"/>
      <c r="J35" s="7"/>
      <c r="K35" s="7"/>
      <c r="W35" s="8"/>
      <c r="X35" s="8"/>
      <c r="Y35" s="118"/>
      <c r="Z35" s="118"/>
      <c r="AA35" s="118"/>
    </row>
    <row r="36" spans="1:27" ht="13" x14ac:dyDescent="0.15">
      <c r="A36" s="119" t="s">
        <v>201</v>
      </c>
      <c r="B36" s="39"/>
      <c r="C36" s="11"/>
      <c r="D36" s="11"/>
      <c r="E36" s="7"/>
      <c r="F36" s="120"/>
      <c r="G36" s="120"/>
      <c r="H36" s="120"/>
      <c r="I36" s="7"/>
      <c r="J36" s="7"/>
      <c r="K36" s="7"/>
      <c r="L36" s="7"/>
      <c r="W36" s="8"/>
      <c r="X36" s="8"/>
      <c r="Y36" s="120"/>
      <c r="Z36" s="120"/>
      <c r="AA36" s="120"/>
    </row>
    <row r="37" spans="1:27" ht="13" x14ac:dyDescent="0.15">
      <c r="A37" s="39" t="s">
        <v>21</v>
      </c>
      <c r="B37" s="39"/>
      <c r="C37" s="11"/>
      <c r="D37" s="11"/>
      <c r="E37" s="11"/>
      <c r="F37" s="11"/>
      <c r="G37" s="11"/>
      <c r="H37" s="121">
        <f t="shared" ref="H37:U37" si="18">H8/D8-1</f>
        <v>-0.17089186652323396</v>
      </c>
      <c r="I37" s="121">
        <f t="shared" si="18"/>
        <v>5.9150545644251595E-2</v>
      </c>
      <c r="J37" s="121">
        <f t="shared" si="18"/>
        <v>5.7579334391577364E-2</v>
      </c>
      <c r="K37" s="121">
        <f t="shared" si="18"/>
        <v>0.18827247556423399</v>
      </c>
      <c r="L37" s="121">
        <f t="shared" si="18"/>
        <v>0.77531462916292337</v>
      </c>
      <c r="M37" s="121">
        <f t="shared" si="18"/>
        <v>0.41355217370197717</v>
      </c>
      <c r="N37" s="121">
        <f t="shared" si="18"/>
        <v>0.40549482716998209</v>
      </c>
      <c r="O37" s="121">
        <f t="shared" si="18"/>
        <v>0.29495467713943957</v>
      </c>
      <c r="P37" s="121">
        <f t="shared" si="18"/>
        <v>0.21774492576053128</v>
      </c>
      <c r="Q37" s="121">
        <f t="shared" si="18"/>
        <v>0.17220198886290383</v>
      </c>
      <c r="R37" s="121">
        <f t="shared" si="18"/>
        <v>0.12231933266785977</v>
      </c>
      <c r="S37" s="121">
        <f t="shared" si="18"/>
        <v>0.14622221747611519</v>
      </c>
      <c r="T37" s="121">
        <f t="shared" si="18"/>
        <v>0.10611199002088045</v>
      </c>
      <c r="U37" s="121">
        <f t="shared" si="18"/>
        <v>9.8935924672241882E-2</v>
      </c>
      <c r="V37" s="121"/>
      <c r="W37" s="122"/>
      <c r="X37" s="121">
        <f t="shared" ref="X37:AA37" si="19">X8/W8-1</f>
        <v>0.23859036140609757</v>
      </c>
      <c r="Y37" s="121">
        <f t="shared" si="19"/>
        <v>1.7625770017974052E-2</v>
      </c>
      <c r="Z37" s="121">
        <f t="shared" si="19"/>
        <v>0.43187560821120652</v>
      </c>
      <c r="AA37" s="121">
        <f t="shared" si="19"/>
        <v>0.19438929829612461</v>
      </c>
    </row>
    <row r="38" spans="1:27" ht="13" x14ac:dyDescent="0.15">
      <c r="A38" s="39" t="s">
        <v>23</v>
      </c>
      <c r="B38" s="39"/>
      <c r="C38" s="11"/>
      <c r="D38" s="11"/>
      <c r="E38" s="11"/>
      <c r="F38" s="11"/>
      <c r="G38" s="11"/>
      <c r="H38" s="121">
        <f t="shared" ref="H38:U38" si="20">H9/D9-1</f>
        <v>-0.16116892978381281</v>
      </c>
      <c r="I38" s="121">
        <f t="shared" si="20"/>
        <v>-5.943714443940995E-2</v>
      </c>
      <c r="J38" s="121">
        <f t="shared" si="20"/>
        <v>5.6460472892285729E-3</v>
      </c>
      <c r="K38" s="121">
        <f t="shared" si="20"/>
        <v>0.18127011998829379</v>
      </c>
      <c r="L38" s="121">
        <f t="shared" si="20"/>
        <v>1.0133388357140003</v>
      </c>
      <c r="M38" s="121">
        <f t="shared" si="20"/>
        <v>0.73790305314092408</v>
      </c>
      <c r="N38" s="121">
        <f t="shared" si="20"/>
        <v>1.1820340850797026</v>
      </c>
      <c r="O38" s="121">
        <f t="shared" si="20"/>
        <v>1.3341756680870742</v>
      </c>
      <c r="P38" s="121">
        <f t="shared" si="20"/>
        <v>1.1015273737106583</v>
      </c>
      <c r="Q38" s="121">
        <f t="shared" si="20"/>
        <v>1.0432484708114402</v>
      </c>
      <c r="R38" s="121">
        <f t="shared" si="20"/>
        <v>0.6015002568634793</v>
      </c>
      <c r="S38" s="121">
        <f t="shared" si="20"/>
        <v>0.20906067574739073</v>
      </c>
      <c r="T38" s="121">
        <f t="shared" si="20"/>
        <v>0.19746409300423173</v>
      </c>
      <c r="U38" s="121">
        <f t="shared" si="20"/>
        <v>0.21230739547124999</v>
      </c>
      <c r="V38" s="121"/>
      <c r="W38" s="122"/>
      <c r="X38" s="121">
        <f t="shared" ref="X38:AA38" si="21">X9/W9-1</f>
        <v>0.66130853566913661</v>
      </c>
      <c r="Y38" s="121">
        <f t="shared" si="21"/>
        <v>1.9045478425234297E-2</v>
      </c>
      <c r="Z38" s="121">
        <f t="shared" si="21"/>
        <v>0.76549200519788374</v>
      </c>
      <c r="AA38" s="121">
        <f t="shared" si="21"/>
        <v>0.956814531727193</v>
      </c>
    </row>
    <row r="39" spans="1:27" ht="13" x14ac:dyDescent="0.15">
      <c r="A39" s="39" t="s">
        <v>24</v>
      </c>
      <c r="B39" s="39"/>
      <c r="C39" s="11"/>
      <c r="D39" s="11"/>
      <c r="E39" s="11"/>
      <c r="F39" s="11"/>
      <c r="G39" s="11"/>
      <c r="H39" s="121">
        <f t="shared" ref="H39:U39" si="22">H10/D10-1</f>
        <v>-0.13198562443845463</v>
      </c>
      <c r="I39" s="121">
        <f t="shared" si="22"/>
        <v>0.25397408802719834</v>
      </c>
      <c r="J39" s="121">
        <f t="shared" si="22"/>
        <v>9.4130327390308466E-2</v>
      </c>
      <c r="K39" s="121">
        <f t="shared" si="22"/>
        <v>0.39240628778718256</v>
      </c>
      <c r="L39" s="121">
        <f t="shared" si="22"/>
        <v>1.2630162509057032</v>
      </c>
      <c r="M39" s="121">
        <f t="shared" si="22"/>
        <v>0.36495200410346595</v>
      </c>
      <c r="N39" s="121">
        <f t="shared" si="22"/>
        <v>0.47395640930919836</v>
      </c>
      <c r="O39" s="121">
        <f t="shared" si="22"/>
        <v>0.29658190912880378</v>
      </c>
      <c r="P39" s="121">
        <f t="shared" si="22"/>
        <v>9.8911402826693529E-2</v>
      </c>
      <c r="Q39" s="121">
        <f t="shared" si="22"/>
        <v>0.16462219836263592</v>
      </c>
      <c r="R39" s="121">
        <f t="shared" si="22"/>
        <v>-7.1567808409913614E-3</v>
      </c>
      <c r="S39" s="121">
        <f t="shared" si="22"/>
        <v>3.3488720998766652E-3</v>
      </c>
      <c r="T39" s="121">
        <f t="shared" si="22"/>
        <v>-6.5118311793719186E-2</v>
      </c>
      <c r="U39" s="121">
        <f t="shared" si="22"/>
        <v>-2.4131096155619036E-2</v>
      </c>
      <c r="V39" s="121"/>
      <c r="W39" s="122"/>
      <c r="X39" s="121">
        <f t="shared" ref="X39:AA39" si="23">X10/W10-1</f>
        <v>0.23359560895143283</v>
      </c>
      <c r="Y39" s="121">
        <f t="shared" si="23"/>
        <v>8.459854446482451E-2</v>
      </c>
      <c r="Z39" s="121">
        <f t="shared" si="23"/>
        <v>0.58944508695747055</v>
      </c>
      <c r="AA39" s="121">
        <f t="shared" si="23"/>
        <v>0.12863212954509562</v>
      </c>
    </row>
    <row r="40" spans="1:27" ht="13" x14ac:dyDescent="0.15">
      <c r="A40" s="39" t="s">
        <v>25</v>
      </c>
      <c r="B40" s="39"/>
      <c r="C40" s="11"/>
      <c r="D40" s="11"/>
      <c r="E40" s="11"/>
      <c r="F40" s="11"/>
      <c r="G40" s="11"/>
      <c r="H40" s="121"/>
      <c r="I40" s="121"/>
      <c r="J40" s="121"/>
      <c r="K40" s="121"/>
      <c r="L40" s="121"/>
      <c r="M40" s="121"/>
      <c r="N40" s="121"/>
      <c r="O40" s="121"/>
      <c r="P40" s="121"/>
      <c r="Q40" s="121"/>
      <c r="R40" s="121"/>
      <c r="S40" s="121"/>
      <c r="T40" s="121"/>
      <c r="U40" s="121"/>
      <c r="V40" s="121"/>
      <c r="W40" s="122"/>
      <c r="X40" s="121"/>
      <c r="Y40" s="121"/>
      <c r="Z40" s="121"/>
      <c r="AA40" s="121"/>
    </row>
    <row r="41" spans="1:27" ht="13" x14ac:dyDescent="0.15">
      <c r="A41" s="39" t="s">
        <v>20</v>
      </c>
      <c r="B41" s="39"/>
      <c r="C41" s="11"/>
      <c r="D41" s="11"/>
      <c r="E41" s="11"/>
      <c r="F41" s="11"/>
      <c r="G41" s="11"/>
      <c r="H41" s="121">
        <f t="shared" ref="H41:U41" si="24">H12/D12-1</f>
        <v>-0.16889640560873942</v>
      </c>
      <c r="I41" s="121">
        <f t="shared" si="24"/>
        <v>5.0944651366867433E-2</v>
      </c>
      <c r="J41" s="121">
        <f t="shared" si="24"/>
        <v>5.2650100936421307E-2</v>
      </c>
      <c r="K41" s="121">
        <f t="shared" si="24"/>
        <v>0.19237650664876327</v>
      </c>
      <c r="L41" s="121">
        <f t="shared" si="24"/>
        <v>0.81306023590044174</v>
      </c>
      <c r="M41" s="121">
        <f t="shared" si="24"/>
        <v>0.44356605706743846</v>
      </c>
      <c r="N41" s="121">
        <f t="shared" si="24"/>
        <v>0.48999685945557148</v>
      </c>
      <c r="O41" s="121">
        <f t="shared" si="24"/>
        <v>0.41865899411784357</v>
      </c>
      <c r="P41" s="121">
        <f t="shared" si="24"/>
        <v>0.31570018177825498</v>
      </c>
      <c r="Q41" s="121">
        <f t="shared" si="24"/>
        <v>0.27347923562052001</v>
      </c>
      <c r="R41" s="121">
        <f t="shared" si="24"/>
        <v>0.19399344964953524</v>
      </c>
      <c r="S41" s="121">
        <f t="shared" si="24"/>
        <v>0.15483090716656589</v>
      </c>
      <c r="T41" s="121">
        <f t="shared" si="24"/>
        <v>0.11817041190362354</v>
      </c>
      <c r="U41" s="121">
        <f t="shared" si="24"/>
        <v>0.1171188635587499</v>
      </c>
      <c r="V41" s="121"/>
      <c r="W41" s="122"/>
      <c r="X41" s="121">
        <f t="shared" ref="X41:AA41" si="25">X12/W12-1</f>
        <v>0.27301529168036387</v>
      </c>
      <c r="Y41" s="121">
        <f t="shared" si="25"/>
        <v>1.9411967921321605E-2</v>
      </c>
      <c r="Z41" s="121">
        <f t="shared" si="25"/>
        <v>0.4715402279048575</v>
      </c>
      <c r="AA41" s="121">
        <f t="shared" si="25"/>
        <v>0.29007915510379823</v>
      </c>
    </row>
    <row r="42" spans="1:27" ht="13" x14ac:dyDescent="0.15">
      <c r="A42" s="39" t="s">
        <v>202</v>
      </c>
      <c r="B42" s="39"/>
      <c r="C42" s="11"/>
      <c r="D42" s="11"/>
      <c r="E42" s="11"/>
      <c r="F42" s="11"/>
      <c r="G42" s="11"/>
      <c r="H42" s="121">
        <f t="shared" ref="H42:U42" si="26">H13/D13-1</f>
        <v>-0.22076353154365491</v>
      </c>
      <c r="I42" s="121">
        <f t="shared" si="26"/>
        <v>2.4251581762089192E-3</v>
      </c>
      <c r="J42" s="121">
        <f t="shared" si="26"/>
        <v>2.097024980004969E-3</v>
      </c>
      <c r="K42" s="121">
        <f t="shared" si="26"/>
        <v>0.10436047562979955</v>
      </c>
      <c r="L42" s="121">
        <f t="shared" si="26"/>
        <v>0.78177433914869399</v>
      </c>
      <c r="M42" s="121">
        <f t="shared" si="26"/>
        <v>0.41599394187945626</v>
      </c>
      <c r="N42" s="121">
        <f t="shared" si="26"/>
        <v>0.45247018617681345</v>
      </c>
      <c r="O42" s="121">
        <f t="shared" si="26"/>
        <v>0.4236333732383859</v>
      </c>
      <c r="P42" s="121">
        <f t="shared" si="26"/>
        <v>0.33556090650388026</v>
      </c>
      <c r="Q42" s="121">
        <f t="shared" si="26"/>
        <v>0.25956563548389955</v>
      </c>
      <c r="R42" s="121">
        <f t="shared" si="26"/>
        <v>0.17365259155542501</v>
      </c>
      <c r="S42" s="121">
        <f t="shared" si="26"/>
        <v>0.14629838603522383</v>
      </c>
      <c r="T42" s="121">
        <f t="shared" si="26"/>
        <v>7.3263607556443455E-2</v>
      </c>
      <c r="U42" s="121">
        <f t="shared" si="26"/>
        <v>9.2611194145755027E-2</v>
      </c>
      <c r="V42" s="121"/>
      <c r="W42" s="122"/>
      <c r="X42" s="121">
        <f t="shared" ref="X42:AA42" si="27">X13/W13-1</f>
        <v>0.25776158424113338</v>
      </c>
      <c r="Y42" s="121">
        <f t="shared" si="27"/>
        <v>-2.4232933522112088E-2</v>
      </c>
      <c r="Z42" s="121">
        <f t="shared" si="27"/>
        <v>0.42313866746217021</v>
      </c>
      <c r="AA42" s="121">
        <f t="shared" si="27"/>
        <v>0.28580720046080943</v>
      </c>
    </row>
    <row r="43" spans="1:27" ht="13" x14ac:dyDescent="0.15">
      <c r="A43" s="39" t="s">
        <v>203</v>
      </c>
      <c r="B43" s="39"/>
      <c r="C43" s="11"/>
      <c r="D43" s="11"/>
      <c r="E43" s="11"/>
      <c r="F43" s="11"/>
      <c r="G43" s="11"/>
      <c r="H43" s="121">
        <f t="shared" ref="H43:U43" si="28">H14/D14-1</f>
        <v>-9.0746756987166166E-2</v>
      </c>
      <c r="I43" s="121">
        <f t="shared" si="28"/>
        <v>0.12489419705180782</v>
      </c>
      <c r="J43" s="121">
        <f t="shared" si="28"/>
        <v>0.12723054018667912</v>
      </c>
      <c r="K43" s="121">
        <f t="shared" si="28"/>
        <v>0.31550528573315839</v>
      </c>
      <c r="L43" s="121">
        <f t="shared" si="28"/>
        <v>0.85345898004434595</v>
      </c>
      <c r="M43" s="121">
        <f t="shared" si="28"/>
        <v>0.48101414258876063</v>
      </c>
      <c r="N43" s="121">
        <f t="shared" si="28"/>
        <v>0.53921378073254633</v>
      </c>
      <c r="O43" s="121">
        <f t="shared" si="28"/>
        <v>0.41281708317664356</v>
      </c>
      <c r="P43" s="121">
        <f t="shared" si="28"/>
        <v>0.29104637033720304</v>
      </c>
      <c r="Q43" s="121">
        <f t="shared" si="28"/>
        <v>0.29154686791207896</v>
      </c>
      <c r="R43" s="121">
        <f t="shared" si="28"/>
        <v>0.21916743243489956</v>
      </c>
      <c r="S43" s="121">
        <f t="shared" si="28"/>
        <v>0.1649282161334864</v>
      </c>
      <c r="T43" s="121">
        <f t="shared" si="28"/>
        <v>0.17583683129941674</v>
      </c>
      <c r="U43" s="121">
        <f t="shared" si="28"/>
        <v>0.1481554801728806</v>
      </c>
      <c r="V43" s="121"/>
      <c r="W43" s="122"/>
      <c r="X43" s="121">
        <f t="shared" ref="X43:AA43" si="29">X14/W14-1</f>
        <v>0.2964402664438841</v>
      </c>
      <c r="Y43" s="121">
        <f t="shared" si="29"/>
        <v>8.4437370678216217E-2</v>
      </c>
      <c r="Z43" s="121">
        <f t="shared" si="29"/>
        <v>0.53642616447068669</v>
      </c>
      <c r="AA43" s="121">
        <f t="shared" si="29"/>
        <v>0.29538376403036937</v>
      </c>
    </row>
    <row r="44" spans="1:27" ht="13" x14ac:dyDescent="0.15">
      <c r="A44" s="39"/>
      <c r="B44" s="39"/>
      <c r="C44" s="11"/>
      <c r="D44" s="11"/>
      <c r="E44" s="11"/>
      <c r="F44" s="11"/>
      <c r="G44" s="11"/>
      <c r="H44" s="121"/>
      <c r="I44" s="123"/>
      <c r="J44" s="123"/>
      <c r="K44" s="123"/>
      <c r="L44" s="123"/>
      <c r="M44" s="123"/>
      <c r="N44" s="123"/>
      <c r="O44" s="123"/>
      <c r="P44" s="123"/>
      <c r="Q44" s="123"/>
      <c r="R44" s="123"/>
      <c r="S44" s="123"/>
      <c r="T44" s="123"/>
      <c r="U44" s="123"/>
      <c r="V44" s="123"/>
      <c r="W44" s="122"/>
      <c r="X44" s="121"/>
      <c r="Y44" s="121"/>
      <c r="Z44" s="121"/>
      <c r="AA44" s="121"/>
    </row>
    <row r="45" spans="1:27" ht="13" x14ac:dyDescent="0.15">
      <c r="A45" s="119" t="s">
        <v>204</v>
      </c>
      <c r="B45" s="39"/>
      <c r="C45" s="11"/>
      <c r="D45" s="11"/>
      <c r="E45" s="11"/>
      <c r="F45" s="11"/>
      <c r="G45" s="11"/>
      <c r="H45" s="121"/>
      <c r="I45" s="123"/>
      <c r="J45" s="123"/>
      <c r="K45" s="123"/>
      <c r="L45" s="123"/>
      <c r="M45" s="123"/>
      <c r="N45" s="123"/>
      <c r="O45" s="123"/>
      <c r="P45" s="123"/>
      <c r="Q45" s="123"/>
      <c r="R45" s="123"/>
      <c r="S45" s="123"/>
      <c r="T45" s="123"/>
      <c r="U45" s="123"/>
      <c r="V45" s="123"/>
      <c r="W45" s="122"/>
      <c r="X45" s="121"/>
      <c r="Y45" s="121"/>
      <c r="Z45" s="121"/>
      <c r="AA45" s="121"/>
    </row>
    <row r="46" spans="1:27" ht="13" x14ac:dyDescent="0.15">
      <c r="A46" s="39" t="s">
        <v>21</v>
      </c>
      <c r="B46" s="39"/>
      <c r="C46" s="11"/>
      <c r="D46" s="11"/>
      <c r="E46" s="11"/>
      <c r="F46" s="11"/>
      <c r="G46" s="11"/>
      <c r="H46" s="121">
        <f t="shared" ref="H46:U46" si="30">H17/D17-1</f>
        <v>2.1626193563597784</v>
      </c>
      <c r="I46" s="121">
        <f t="shared" si="30"/>
        <v>3.2007181515403831</v>
      </c>
      <c r="J46" s="121">
        <f t="shared" si="30"/>
        <v>2.3429893005653413</v>
      </c>
      <c r="K46" s="121">
        <f t="shared" si="30"/>
        <v>2.3056184622020921</v>
      </c>
      <c r="L46" s="121">
        <f t="shared" si="30"/>
        <v>1.0677637586894533</v>
      </c>
      <c r="M46" s="121">
        <f t="shared" si="30"/>
        <v>0.27837861275256759</v>
      </c>
      <c r="N46" s="121">
        <f t="shared" si="30"/>
        <v>0.44993710691823896</v>
      </c>
      <c r="O46" s="121">
        <f t="shared" si="30"/>
        <v>0.18793157820332973</v>
      </c>
      <c r="P46" s="121">
        <f t="shared" si="30"/>
        <v>4.6128886885984599E-2</v>
      </c>
      <c r="Q46" s="121">
        <f t="shared" si="30"/>
        <v>0.14794751531126438</v>
      </c>
      <c r="R46" s="121">
        <f t="shared" si="30"/>
        <v>0.17986755732916926</v>
      </c>
      <c r="S46" s="121">
        <f t="shared" si="30"/>
        <v>0.23271482318909564</v>
      </c>
      <c r="T46" s="121">
        <f t="shared" si="30"/>
        <v>0.15226418995761115</v>
      </c>
      <c r="U46" s="121">
        <f t="shared" si="30"/>
        <v>1.9618602216800785E-2</v>
      </c>
      <c r="V46" s="121"/>
      <c r="W46" s="122"/>
      <c r="X46" s="121">
        <f t="shared" ref="X46:AA46" si="31">X17/W17-1</f>
        <v>0.70584103944750098</v>
      </c>
      <c r="Y46" s="121">
        <f t="shared" si="31"/>
        <v>2.2079462018801892</v>
      </c>
      <c r="Z46" s="121">
        <f t="shared" si="31"/>
        <v>0.7533658185987413</v>
      </c>
      <c r="AA46" s="121">
        <f t="shared" si="31"/>
        <v>0.13743521925415525</v>
      </c>
    </row>
    <row r="47" spans="1:27" ht="13" x14ac:dyDescent="0.15">
      <c r="A47" s="39" t="s">
        <v>23</v>
      </c>
      <c r="B47" s="39"/>
      <c r="C47" s="11"/>
      <c r="D47" s="11"/>
      <c r="E47" s="11"/>
      <c r="F47" s="11"/>
      <c r="G47" s="11"/>
      <c r="H47" s="121">
        <f t="shared" ref="H47:U47" si="32">H18/D18-1</f>
        <v>1.2893568159943265</v>
      </c>
      <c r="I47" s="121">
        <f t="shared" si="32"/>
        <v>1.537713470785945</v>
      </c>
      <c r="J47" s="121">
        <f t="shared" si="32"/>
        <v>1.1281247294271894</v>
      </c>
      <c r="K47" s="121">
        <f t="shared" si="32"/>
        <v>1.2536533746289842</v>
      </c>
      <c r="L47" s="121">
        <f t="shared" si="32"/>
        <v>0.82531457906149974</v>
      </c>
      <c r="M47" s="121">
        <f t="shared" si="32"/>
        <v>0.34076416932591558</v>
      </c>
      <c r="N47" s="121">
        <f t="shared" si="32"/>
        <v>0.41437933188997533</v>
      </c>
      <c r="O47" s="121">
        <f t="shared" si="32"/>
        <v>0.42538863782642267</v>
      </c>
      <c r="P47" s="121">
        <f t="shared" si="32"/>
        <v>0.45507076543858416</v>
      </c>
      <c r="Q47" s="121">
        <f t="shared" si="32"/>
        <v>0.69273428844638962</v>
      </c>
      <c r="R47" s="121">
        <f t="shared" si="32"/>
        <v>0.85109976473972404</v>
      </c>
      <c r="S47" s="121">
        <f t="shared" si="32"/>
        <v>0.56496370774004556</v>
      </c>
      <c r="T47" s="121">
        <f t="shared" si="32"/>
        <v>0.43133938737537836</v>
      </c>
      <c r="U47" s="121">
        <f t="shared" si="32"/>
        <v>0.29479402692388579</v>
      </c>
      <c r="V47" s="121"/>
      <c r="W47" s="122"/>
      <c r="X47" s="121">
        <f t="shared" ref="X47:AA47" si="33">X18/W18-1</f>
        <v>1.3379736345151461</v>
      </c>
      <c r="Y47" s="121">
        <f t="shared" si="33"/>
        <v>1.2528875450588743</v>
      </c>
      <c r="Z47" s="121">
        <f t="shared" si="33"/>
        <v>0.6275595479650864</v>
      </c>
      <c r="AA47" s="121">
        <f t="shared" si="33"/>
        <v>0.60965194019254021</v>
      </c>
    </row>
    <row r="48" spans="1:27" ht="13" x14ac:dyDescent="0.15">
      <c r="A48" s="39" t="s">
        <v>24</v>
      </c>
      <c r="B48" s="39"/>
      <c r="C48" s="11"/>
      <c r="D48" s="11"/>
      <c r="E48" s="11"/>
      <c r="F48" s="11"/>
      <c r="G48" s="11"/>
      <c r="H48" s="121"/>
      <c r="I48" s="121"/>
      <c r="J48" s="121"/>
      <c r="K48" s="121"/>
      <c r="L48" s="121"/>
      <c r="M48" s="121"/>
      <c r="N48" s="121"/>
      <c r="O48" s="121"/>
      <c r="P48" s="121"/>
      <c r="Q48" s="121"/>
      <c r="R48" s="121"/>
      <c r="S48" s="121"/>
      <c r="T48" s="121"/>
      <c r="U48" s="121"/>
      <c r="V48" s="121"/>
      <c r="W48" s="122"/>
      <c r="X48" s="121"/>
      <c r="Y48" s="121"/>
      <c r="Z48" s="121"/>
      <c r="AA48" s="121"/>
    </row>
    <row r="49" spans="1:27" ht="13" x14ac:dyDescent="0.15">
      <c r="A49" s="39" t="s">
        <v>25</v>
      </c>
      <c r="B49" s="39"/>
      <c r="C49" s="11"/>
      <c r="D49" s="11"/>
      <c r="E49" s="11"/>
      <c r="F49" s="11"/>
      <c r="G49" s="11"/>
      <c r="H49" s="121">
        <f t="shared" ref="H49:U49" si="34">H20/D20-1</f>
        <v>5.9988887556461608</v>
      </c>
      <c r="I49" s="121">
        <f t="shared" si="34"/>
        <v>10.017729372492161</v>
      </c>
      <c r="J49" s="121">
        <f t="shared" si="34"/>
        <v>8.8904920396244798</v>
      </c>
      <c r="K49" s="121">
        <f t="shared" si="34"/>
        <v>10.470404903004919</v>
      </c>
      <c r="L49" s="121">
        <f t="shared" si="34"/>
        <v>2.1118594195482125</v>
      </c>
      <c r="M49" s="121">
        <f t="shared" si="34"/>
        <v>0.11133676589764496</v>
      </c>
      <c r="N49" s="121">
        <f t="shared" si="34"/>
        <v>0.11695312388788448</v>
      </c>
      <c r="O49" s="121">
        <f t="shared" si="34"/>
        <v>-0.50704657386299545</v>
      </c>
      <c r="P49" s="121">
        <f t="shared" si="34"/>
        <v>-0.34445999994126919</v>
      </c>
      <c r="Q49" s="121">
        <f t="shared" si="34"/>
        <v>-2.9140886354398599E-2</v>
      </c>
      <c r="R49" s="121">
        <f t="shared" si="34"/>
        <v>-6.5351563834196269E-2</v>
      </c>
      <c r="S49" s="121">
        <f t="shared" si="34"/>
        <v>0.25015007571673786</v>
      </c>
      <c r="T49" s="121">
        <f t="shared" si="34"/>
        <v>0.33876705386965011</v>
      </c>
      <c r="U49" s="121">
        <f t="shared" si="34"/>
        <v>0.37488654104491159</v>
      </c>
      <c r="V49" s="121"/>
      <c r="W49" s="122"/>
      <c r="X49" s="121">
        <f t="shared" ref="X49:AA49" si="35">X20/W20-1</f>
        <v>2.1015752145426592</v>
      </c>
      <c r="Y49" s="121">
        <f t="shared" si="35"/>
        <v>7.8516027223529186</v>
      </c>
      <c r="Z49" s="121">
        <f t="shared" si="35"/>
        <v>1.1902117075131962</v>
      </c>
      <c r="AA49" s="121">
        <f t="shared" si="35"/>
        <v>-0.28961282665812549</v>
      </c>
    </row>
    <row r="50" spans="1:27" ht="13" x14ac:dyDescent="0.15">
      <c r="A50" s="39" t="s">
        <v>20</v>
      </c>
      <c r="B50" s="39"/>
      <c r="C50" s="11"/>
      <c r="D50" s="11"/>
      <c r="E50" s="11"/>
      <c r="F50" s="11"/>
      <c r="G50" s="11"/>
      <c r="H50" s="121">
        <f t="shared" ref="H50:U50" si="36">H21/D21-1</f>
        <v>3.607682356147766</v>
      </c>
      <c r="I50" s="121">
        <f t="shared" si="36"/>
        <v>5.7372166492965082</v>
      </c>
      <c r="J50" s="121">
        <f t="shared" si="36"/>
        <v>5.0218929529978045</v>
      </c>
      <c r="K50" s="121">
        <f t="shared" si="36"/>
        <v>6.6559788644573405</v>
      </c>
      <c r="L50" s="121">
        <f t="shared" si="36"/>
        <v>1.7745372079092272</v>
      </c>
      <c r="M50" s="121">
        <f t="shared" si="36"/>
        <v>0.15712935591548849</v>
      </c>
      <c r="N50" s="121">
        <f t="shared" si="36"/>
        <v>0.1750465034900639</v>
      </c>
      <c r="O50" s="121">
        <f t="shared" si="36"/>
        <v>-0.39045122110616459</v>
      </c>
      <c r="P50" s="121">
        <f t="shared" si="36"/>
        <v>-0.21261783483289698</v>
      </c>
      <c r="Q50" s="121">
        <f t="shared" si="36"/>
        <v>0.12167785190037561</v>
      </c>
      <c r="R50" s="121">
        <f t="shared" si="36"/>
        <v>0.11938982625800332</v>
      </c>
      <c r="S50" s="121">
        <f t="shared" si="36"/>
        <v>0.32893955066373781</v>
      </c>
      <c r="T50" s="121">
        <f t="shared" si="36"/>
        <v>0.355936941413727</v>
      </c>
      <c r="U50" s="121">
        <f t="shared" si="36"/>
        <v>0.33523757450973668</v>
      </c>
      <c r="V50" s="121"/>
      <c r="W50" s="122"/>
      <c r="X50" s="121">
        <f t="shared" ref="X50:AA50" si="37">X21/W21-1</f>
        <v>1.5708555496906182</v>
      </c>
      <c r="Y50" s="121">
        <f t="shared" si="37"/>
        <v>4.3983279652025731</v>
      </c>
      <c r="Z50" s="121">
        <f t="shared" si="37"/>
        <v>1.0634555137687141</v>
      </c>
      <c r="AA50" s="121">
        <f t="shared" si="37"/>
        <v>-0.13717576526943809</v>
      </c>
    </row>
    <row r="51" spans="1:27" ht="13" x14ac:dyDescent="0.15">
      <c r="A51" s="39" t="s">
        <v>202</v>
      </c>
      <c r="B51" s="39"/>
      <c r="C51" s="11"/>
      <c r="D51" s="11"/>
      <c r="E51" s="11"/>
      <c r="F51" s="11"/>
      <c r="G51" s="11"/>
      <c r="H51" s="121">
        <f t="shared" ref="H51:U51" si="38">H22/D22-1</f>
        <v>4.9245514076518511</v>
      </c>
      <c r="I51" s="121">
        <f t="shared" si="38"/>
        <v>8.1717297739035679</v>
      </c>
      <c r="J51" s="121">
        <f t="shared" si="38"/>
        <v>7.2867317829743623</v>
      </c>
      <c r="K51" s="121">
        <f t="shared" si="38"/>
        <v>9.275524049752109</v>
      </c>
      <c r="L51" s="121">
        <f t="shared" si="38"/>
        <v>2.0288509866123587</v>
      </c>
      <c r="M51" s="121">
        <f t="shared" si="38"/>
        <v>0.11787847845314836</v>
      </c>
      <c r="N51" s="121">
        <f t="shared" si="38"/>
        <v>0.13326827170582334</v>
      </c>
      <c r="O51" s="121">
        <f t="shared" si="38"/>
        <v>-0.48120314965784283</v>
      </c>
      <c r="P51" s="121">
        <f t="shared" si="38"/>
        <v>-0.31137034155634524</v>
      </c>
      <c r="Q51" s="121">
        <f t="shared" si="38"/>
        <v>1.5143077586884823E-2</v>
      </c>
      <c r="R51" s="121">
        <f t="shared" si="38"/>
        <v>-1.2613131596629468E-2</v>
      </c>
      <c r="S51" s="121">
        <f t="shared" si="38"/>
        <v>0.2732285699989776</v>
      </c>
      <c r="T51" s="121">
        <f t="shared" si="38"/>
        <v>0.34954517952890618</v>
      </c>
      <c r="U51" s="121">
        <f t="shared" si="38"/>
        <v>0.3615373421677186</v>
      </c>
      <c r="V51" s="121"/>
      <c r="W51" s="122"/>
      <c r="X51" s="121">
        <f t="shared" ref="X51:AA51" si="39">X22/W22-1</f>
        <v>1.7546212842663764</v>
      </c>
      <c r="Y51" s="121">
        <f t="shared" si="39"/>
        <v>6.3199275848817233</v>
      </c>
      <c r="Z51" s="121">
        <f t="shared" si="39"/>
        <v>1.1600393690826194</v>
      </c>
      <c r="AA51" s="121">
        <f t="shared" si="39"/>
        <v>-0.25081457134903162</v>
      </c>
    </row>
    <row r="52" spans="1:27" ht="13" x14ac:dyDescent="0.15">
      <c r="A52" s="39" t="s">
        <v>203</v>
      </c>
      <c r="B52" s="39"/>
      <c r="C52" s="11"/>
      <c r="D52" s="11"/>
      <c r="E52" s="11"/>
      <c r="F52" s="11"/>
      <c r="G52" s="11"/>
      <c r="H52" s="121">
        <f t="shared" ref="H52:U52" si="40">H23/D23-1</f>
        <v>1.6681254212509851</v>
      </c>
      <c r="I52" s="121">
        <f t="shared" si="40"/>
        <v>2.1186654789861525</v>
      </c>
      <c r="J52" s="121">
        <f t="shared" si="40"/>
        <v>1.6152153083471039</v>
      </c>
      <c r="K52" s="121">
        <f t="shared" si="40"/>
        <v>1.711539303460806</v>
      </c>
      <c r="L52" s="121">
        <f t="shared" si="40"/>
        <v>0.94281353290899195</v>
      </c>
      <c r="M52" s="121">
        <f t="shared" si="40"/>
        <v>0.32870452114124271</v>
      </c>
      <c r="N52" s="121">
        <f t="shared" si="40"/>
        <v>0.37416867776954743</v>
      </c>
      <c r="O52" s="121">
        <f t="shared" si="40"/>
        <v>0.2586839157593066</v>
      </c>
      <c r="P52" s="121">
        <f t="shared" si="40"/>
        <v>0.29088751458191786</v>
      </c>
      <c r="Q52" s="121">
        <f t="shared" si="40"/>
        <v>0.51347622509360669</v>
      </c>
      <c r="R52" s="121">
        <f t="shared" si="40"/>
        <v>0.63824472123850207</v>
      </c>
      <c r="S52" s="121">
        <f t="shared" si="40"/>
        <v>0.49318778370872551</v>
      </c>
      <c r="T52" s="121">
        <f t="shared" si="40"/>
        <v>0.37332190843149249</v>
      </c>
      <c r="U52" s="121">
        <f t="shared" si="40"/>
        <v>0.27036295789378539</v>
      </c>
      <c r="V52" s="121"/>
      <c r="W52" s="122"/>
      <c r="X52" s="121">
        <f t="shared" ref="X52:AA52" si="41">X23/W23-1</f>
        <v>1.3490030025406115</v>
      </c>
      <c r="Y52" s="121">
        <f t="shared" si="41"/>
        <v>1.6778756653294526</v>
      </c>
      <c r="Z52" s="121">
        <f t="shared" si="41"/>
        <v>0.68969008908449725</v>
      </c>
      <c r="AA52" s="121">
        <f t="shared" si="41"/>
        <v>0.425004841014329</v>
      </c>
    </row>
    <row r="53" spans="1:27" ht="13" x14ac:dyDescent="0.15">
      <c r="A53" s="6"/>
      <c r="B53" s="6"/>
      <c r="C53" s="8"/>
      <c r="D53" s="8"/>
      <c r="E53" s="8"/>
      <c r="F53" s="8"/>
      <c r="G53" s="8"/>
      <c r="H53" s="118"/>
      <c r="I53" s="7"/>
      <c r="J53" s="7"/>
      <c r="K53" s="7"/>
      <c r="L53" s="7"/>
      <c r="W53" s="8"/>
      <c r="X53" s="8"/>
      <c r="Y53" s="118"/>
      <c r="Z53" s="118"/>
      <c r="AA53" s="118"/>
    </row>
    <row r="54" spans="1:27" ht="13" x14ac:dyDescent="0.15">
      <c r="A54" s="119" t="s">
        <v>199</v>
      </c>
      <c r="B54" s="6"/>
      <c r="C54" s="8"/>
      <c r="D54" s="8"/>
      <c r="E54" s="8"/>
      <c r="F54" s="8"/>
      <c r="G54" s="8"/>
      <c r="H54" s="118"/>
      <c r="I54" s="7"/>
      <c r="J54" s="7"/>
      <c r="K54" s="7"/>
      <c r="L54" s="7"/>
      <c r="W54" s="8"/>
      <c r="X54" s="8"/>
      <c r="Y54" s="118"/>
      <c r="Z54" s="118"/>
      <c r="AA54" s="118"/>
    </row>
    <row r="55" spans="1:27" ht="13" x14ac:dyDescent="0.15">
      <c r="A55" s="39" t="s">
        <v>21</v>
      </c>
      <c r="B55" s="6"/>
      <c r="C55" s="8"/>
      <c r="D55" s="8"/>
      <c r="E55" s="8"/>
      <c r="F55" s="8"/>
      <c r="G55" s="8"/>
      <c r="H55" s="118"/>
      <c r="I55" s="7"/>
      <c r="J55" s="7"/>
      <c r="K55" s="7"/>
      <c r="L55" s="7"/>
      <c r="M55" s="124"/>
      <c r="N55" s="124"/>
      <c r="O55" s="124"/>
      <c r="P55" s="124"/>
      <c r="Q55" s="124"/>
      <c r="R55" s="124"/>
      <c r="S55" s="124"/>
      <c r="T55" s="124"/>
      <c r="U55" s="124"/>
      <c r="V55" s="124"/>
      <c r="W55" s="8"/>
      <c r="X55" s="8"/>
      <c r="Y55" s="118"/>
      <c r="Z55" s="120"/>
      <c r="AA55" s="120"/>
    </row>
    <row r="56" spans="1:27" ht="13" x14ac:dyDescent="0.15">
      <c r="A56" s="39" t="s">
        <v>23</v>
      </c>
      <c r="B56" s="6"/>
      <c r="C56" s="8"/>
      <c r="D56" s="8"/>
      <c r="E56" s="8"/>
      <c r="F56" s="8"/>
      <c r="G56" s="8"/>
      <c r="H56" s="118"/>
      <c r="I56" s="7"/>
      <c r="J56" s="7"/>
      <c r="K56" s="7"/>
      <c r="L56" s="7"/>
      <c r="M56" s="124"/>
      <c r="N56" s="124"/>
      <c r="O56" s="124"/>
      <c r="P56" s="121">
        <f t="shared" ref="P56:U56" si="42">P27/L27-1</f>
        <v>0.45772318108378429</v>
      </c>
      <c r="Q56" s="121">
        <f t="shared" si="42"/>
        <v>-2.6279271465741494E-2</v>
      </c>
      <c r="R56" s="121">
        <f t="shared" si="42"/>
        <v>-0.31662269129287601</v>
      </c>
      <c r="S56" s="121">
        <f t="shared" si="42"/>
        <v>-7.3372651012857615E-2</v>
      </c>
      <c r="T56" s="121">
        <f t="shared" si="42"/>
        <v>-0.11896342428880557</v>
      </c>
      <c r="U56" s="121">
        <f t="shared" si="42"/>
        <v>-0.1060301059944776</v>
      </c>
      <c r="V56" s="125"/>
      <c r="W56" s="8"/>
      <c r="X56" s="8"/>
      <c r="Y56" s="118"/>
      <c r="Z56" s="120"/>
      <c r="AA56" s="121">
        <f>AA30/Z30-1</f>
        <v>0.34977290031242614</v>
      </c>
    </row>
    <row r="57" spans="1:27" ht="13" x14ac:dyDescent="0.15">
      <c r="A57" s="39" t="s">
        <v>24</v>
      </c>
      <c r="B57" s="6"/>
      <c r="C57" s="8"/>
      <c r="D57" s="8"/>
      <c r="E57" s="8"/>
      <c r="F57" s="8"/>
      <c r="G57" s="8"/>
      <c r="H57" s="118"/>
      <c r="I57" s="7"/>
      <c r="J57" s="7"/>
      <c r="K57" s="7"/>
      <c r="L57" s="7"/>
      <c r="M57" s="124"/>
      <c r="N57" s="124"/>
      <c r="O57" s="124"/>
      <c r="P57" s="124"/>
      <c r="Q57" s="124"/>
      <c r="R57" s="124"/>
      <c r="S57" s="124"/>
      <c r="T57" s="124"/>
      <c r="U57" s="124"/>
      <c r="V57" s="124"/>
      <c r="W57" s="8"/>
      <c r="X57" s="8"/>
      <c r="Y57" s="118"/>
      <c r="Z57" s="120"/>
      <c r="AA57" s="120"/>
    </row>
    <row r="58" spans="1:27" ht="13" x14ac:dyDescent="0.15">
      <c r="A58" s="39" t="s">
        <v>25</v>
      </c>
      <c r="B58" s="6"/>
      <c r="C58" s="8"/>
      <c r="D58" s="8"/>
      <c r="E58" s="8"/>
      <c r="F58" s="8"/>
      <c r="G58" s="8"/>
      <c r="H58" s="118"/>
      <c r="I58" s="7"/>
      <c r="J58" s="7"/>
      <c r="K58" s="7"/>
      <c r="L58" s="7"/>
      <c r="M58" s="124"/>
      <c r="N58" s="124"/>
      <c r="O58" s="124"/>
      <c r="P58" s="124"/>
      <c r="Q58" s="124"/>
      <c r="R58" s="124"/>
      <c r="S58" s="124"/>
      <c r="T58" s="124"/>
      <c r="U58" s="124"/>
      <c r="V58" s="124"/>
      <c r="W58" s="8"/>
      <c r="X58" s="8"/>
      <c r="Y58" s="118"/>
      <c r="Z58" s="120"/>
      <c r="AA58" s="120"/>
    </row>
    <row r="59" spans="1:27" ht="13" x14ac:dyDescent="0.15">
      <c r="A59" s="39" t="s">
        <v>20</v>
      </c>
      <c r="B59" s="6"/>
      <c r="C59" s="8"/>
      <c r="D59" s="8"/>
      <c r="E59" s="8"/>
      <c r="F59" s="8"/>
      <c r="G59" s="8"/>
      <c r="H59" s="118"/>
      <c r="I59" s="7"/>
      <c r="J59" s="7"/>
      <c r="K59" s="7"/>
      <c r="L59" s="7"/>
      <c r="M59" s="124"/>
      <c r="N59" s="124"/>
      <c r="O59" s="124"/>
      <c r="P59" s="121">
        <f t="shared" ref="P59:U59" si="43">P30/L30-1</f>
        <v>0.45772318108378429</v>
      </c>
      <c r="Q59" s="121">
        <f t="shared" si="43"/>
        <v>-2.6279271465741494E-2</v>
      </c>
      <c r="R59" s="121">
        <f t="shared" si="43"/>
        <v>-0.31662269129287601</v>
      </c>
      <c r="S59" s="121">
        <f t="shared" si="43"/>
        <v>-7.3372651012857615E-2</v>
      </c>
      <c r="T59" s="121">
        <f t="shared" si="43"/>
        <v>-0.11896342428880557</v>
      </c>
      <c r="U59" s="121">
        <f t="shared" si="43"/>
        <v>-0.1060301059944776</v>
      </c>
      <c r="V59" s="125"/>
      <c r="W59" s="8"/>
      <c r="X59" s="8"/>
      <c r="Y59" s="118"/>
      <c r="Z59" s="120"/>
      <c r="AA59" s="121">
        <f t="shared" ref="AA59:AA61" si="44">AA30/Z30-1</f>
        <v>0.34977290031242614</v>
      </c>
    </row>
    <row r="60" spans="1:27" ht="13" x14ac:dyDescent="0.15">
      <c r="A60" s="39" t="s">
        <v>202</v>
      </c>
      <c r="B60" s="6"/>
      <c r="C60" s="8"/>
      <c r="D60" s="8"/>
      <c r="E60" s="8"/>
      <c r="F60" s="8"/>
      <c r="G60" s="8"/>
      <c r="H60" s="118"/>
      <c r="I60" s="7"/>
      <c r="J60" s="7"/>
      <c r="K60" s="7"/>
      <c r="L60" s="7"/>
      <c r="M60" s="124"/>
      <c r="N60" s="124"/>
      <c r="O60" s="124"/>
      <c r="P60" s="121">
        <f t="shared" ref="P60:U60" si="45">P31/L31-1</f>
        <v>0.63209588241354453</v>
      </c>
      <c r="Q60" s="121">
        <f t="shared" si="45"/>
        <v>9.6915779786204803E-2</v>
      </c>
      <c r="R60" s="121">
        <f t="shared" si="45"/>
        <v>-0.4403871897847802</v>
      </c>
      <c r="S60" s="121">
        <f t="shared" si="45"/>
        <v>-0.15712745406352491</v>
      </c>
      <c r="T60" s="121">
        <f t="shared" si="45"/>
        <v>-0.15210941609679118</v>
      </c>
      <c r="U60" s="121">
        <f t="shared" si="45"/>
        <v>-0.25649685913432574</v>
      </c>
      <c r="V60" s="125"/>
      <c r="W60" s="8"/>
      <c r="X60" s="8"/>
      <c r="Y60" s="118"/>
      <c r="Z60" s="120"/>
      <c r="AA60" s="121">
        <f t="shared" si="44"/>
        <v>0.38023839868056086</v>
      </c>
    </row>
    <row r="61" spans="1:27" ht="13" x14ac:dyDescent="0.15">
      <c r="A61" s="39" t="s">
        <v>203</v>
      </c>
      <c r="B61" s="6"/>
      <c r="C61" s="8"/>
      <c r="D61" s="8"/>
      <c r="E61" s="8"/>
      <c r="F61" s="8"/>
      <c r="G61" s="8"/>
      <c r="H61" s="118"/>
      <c r="I61" s="7"/>
      <c r="J61" s="7"/>
      <c r="K61" s="7"/>
      <c r="L61" s="7"/>
      <c r="M61" s="124"/>
      <c r="N61" s="124"/>
      <c r="O61" s="124"/>
      <c r="P61" s="121">
        <f t="shared" ref="P61:U61" si="46">P32/L32-1</f>
        <v>-5.6512051853352285E-2</v>
      </c>
      <c r="Q61" s="121">
        <f t="shared" si="46"/>
        <v>-0.36810056963268512</v>
      </c>
      <c r="R61" s="121">
        <f t="shared" si="46"/>
        <v>0.52291142777312105</v>
      </c>
      <c r="S61" s="121">
        <f t="shared" si="46"/>
        <v>0.29652777777777772</v>
      </c>
      <c r="T61" s="121">
        <f t="shared" si="46"/>
        <v>5.0128810648346844E-2</v>
      </c>
      <c r="U61" s="121">
        <f t="shared" si="46"/>
        <v>0.61869236348564915</v>
      </c>
      <c r="V61" s="125"/>
      <c r="W61" s="8"/>
      <c r="X61" s="8"/>
      <c r="Y61" s="118"/>
      <c r="Z61" s="120"/>
      <c r="AA61" s="121">
        <f t="shared" si="44"/>
        <v>0.23655780838879426</v>
      </c>
    </row>
    <row r="62" spans="1:27" ht="13" x14ac:dyDescent="0.15">
      <c r="A62" s="6"/>
      <c r="B62" s="6"/>
      <c r="C62" s="8"/>
      <c r="D62" s="8"/>
      <c r="E62" s="8"/>
      <c r="F62" s="8"/>
      <c r="G62" s="8"/>
      <c r="H62" s="118"/>
      <c r="I62" s="7"/>
      <c r="J62" s="7"/>
      <c r="K62" s="7"/>
      <c r="L62" s="7"/>
      <c r="M62" s="30"/>
      <c r="N62" s="30"/>
      <c r="O62" s="30"/>
      <c r="P62" s="30"/>
      <c r="Q62" s="30"/>
      <c r="R62" s="30"/>
      <c r="S62" s="30"/>
      <c r="T62" s="30"/>
      <c r="U62" s="30"/>
      <c r="V62" s="30"/>
      <c r="W62" s="8"/>
      <c r="X62" s="8"/>
      <c r="Y62" s="118"/>
      <c r="Z62" s="118"/>
      <c r="AA62" s="118"/>
    </row>
    <row r="63" spans="1:27" ht="60" x14ac:dyDescent="0.15">
      <c r="A63" s="95" t="s">
        <v>205</v>
      </c>
      <c r="B63" s="6"/>
      <c r="C63" s="8"/>
      <c r="D63" s="8"/>
      <c r="E63" s="8"/>
      <c r="F63" s="8"/>
      <c r="G63" s="8"/>
      <c r="H63" s="118"/>
      <c r="I63" s="7"/>
      <c r="J63" s="7"/>
      <c r="K63" s="7"/>
      <c r="L63" s="7"/>
      <c r="M63" s="30"/>
      <c r="N63" s="30"/>
      <c r="O63" s="30"/>
      <c r="P63" s="30"/>
      <c r="Q63" s="30"/>
      <c r="R63" s="30"/>
      <c r="S63" s="30"/>
      <c r="T63" s="30"/>
      <c r="U63" s="30"/>
      <c r="V63" s="30"/>
      <c r="W63" s="8"/>
      <c r="X63" s="8"/>
      <c r="Y63" s="118"/>
      <c r="Z63" s="118"/>
      <c r="AA63" s="118"/>
    </row>
    <row r="64" spans="1:27" ht="120" x14ac:dyDescent="0.15">
      <c r="A64" s="95" t="s">
        <v>206</v>
      </c>
      <c r="B64" s="6"/>
      <c r="C64" s="8"/>
      <c r="D64" s="8"/>
      <c r="E64" s="8"/>
      <c r="F64" s="8"/>
      <c r="G64" s="8"/>
      <c r="H64" s="118"/>
      <c r="I64" s="7"/>
      <c r="J64" s="7"/>
      <c r="K64" s="7"/>
      <c r="L64" s="7"/>
      <c r="M64" s="30"/>
      <c r="N64" s="30"/>
      <c r="O64" s="30"/>
      <c r="P64" s="30"/>
      <c r="Q64" s="30"/>
      <c r="R64" s="30"/>
      <c r="S64" s="30"/>
      <c r="T64" s="30"/>
      <c r="U64" s="30"/>
      <c r="V64" s="30"/>
      <c r="W64" s="8"/>
      <c r="X64" s="8"/>
      <c r="Y64" s="118"/>
      <c r="Z64" s="118"/>
      <c r="AA64" s="118"/>
    </row>
    <row r="65" spans="1:27" ht="60" x14ac:dyDescent="0.15">
      <c r="A65" s="95" t="s">
        <v>207</v>
      </c>
      <c r="B65" s="6"/>
      <c r="C65" s="8"/>
      <c r="D65" s="8"/>
      <c r="E65" s="8"/>
      <c r="F65" s="8"/>
      <c r="G65" s="8"/>
      <c r="H65" s="118"/>
      <c r="I65" s="7"/>
      <c r="J65" s="7"/>
      <c r="K65" s="7"/>
      <c r="L65" s="7"/>
      <c r="M65" s="30"/>
      <c r="N65" s="30"/>
      <c r="O65" s="30"/>
      <c r="P65" s="30"/>
      <c r="Q65" s="30"/>
      <c r="R65" s="30"/>
      <c r="S65" s="30"/>
      <c r="T65" s="30"/>
      <c r="U65" s="30"/>
      <c r="V65" s="30"/>
      <c r="W65" s="8"/>
      <c r="X65" s="8"/>
      <c r="Y65" s="118"/>
      <c r="Z65" s="118"/>
      <c r="AA65" s="118"/>
    </row>
  </sheetData>
  <mergeCells count="5">
    <mergeCell ref="D4:F4"/>
    <mergeCell ref="K4:N4"/>
    <mergeCell ref="O4:R4"/>
    <mergeCell ref="S4:U4"/>
    <mergeCell ref="W4:AA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F988"/>
  <sheetViews>
    <sheetView showGridLines="0" workbookViewId="0">
      <pane xSplit="1" topLeftCell="B1" activePane="topRight" state="frozen"/>
      <selection pane="topRight" activeCell="C2" sqref="C2"/>
    </sheetView>
  </sheetViews>
  <sheetFormatPr baseColWidth="10" defaultColWidth="12.6640625" defaultRowHeight="15.75" customHeight="1" outlineLevelRow="1" x14ac:dyDescent="0.15"/>
  <cols>
    <col min="1" max="1" width="76.33203125" customWidth="1"/>
    <col min="2" max="2" width="4.1640625" customWidth="1"/>
    <col min="3" max="6" width="11.1640625" customWidth="1"/>
  </cols>
  <sheetData>
    <row r="1" spans="1:6" ht="13" x14ac:dyDescent="0.15">
      <c r="A1" s="7" t="s">
        <v>9</v>
      </c>
      <c r="B1" s="6"/>
      <c r="C1" s="6"/>
      <c r="D1" s="6"/>
      <c r="E1" s="6"/>
      <c r="F1" s="6"/>
    </row>
    <row r="2" spans="1:6" ht="13" x14ac:dyDescent="0.15">
      <c r="A2" s="11" t="s">
        <v>208</v>
      </c>
      <c r="B2" s="6"/>
    </row>
    <row r="3" spans="1:6" ht="13" x14ac:dyDescent="0.15">
      <c r="A3" s="11" t="s">
        <v>209</v>
      </c>
      <c r="B3" s="6"/>
      <c r="C3" s="51"/>
      <c r="D3" s="51"/>
      <c r="E3" s="51"/>
      <c r="F3" s="51"/>
    </row>
    <row r="4" spans="1:6" ht="13" collapsed="1" x14ac:dyDescent="0.15">
      <c r="A4" s="11" t="s">
        <v>68</v>
      </c>
      <c r="B4" s="6"/>
      <c r="C4" s="138" t="s">
        <v>13</v>
      </c>
      <c r="D4" s="139"/>
      <c r="E4" s="139"/>
      <c r="F4" s="139"/>
    </row>
    <row r="5" spans="1:6" ht="13" hidden="1" outlineLevel="1" x14ac:dyDescent="0.15">
      <c r="C5" s="16">
        <v>44561</v>
      </c>
      <c r="D5" s="16">
        <v>44592</v>
      </c>
      <c r="E5" s="16"/>
      <c r="F5" s="16"/>
    </row>
    <row r="6" spans="1:6" ht="14" x14ac:dyDescent="0.15">
      <c r="A6" s="13"/>
      <c r="B6" s="13"/>
      <c r="C6" s="17" t="s">
        <v>19</v>
      </c>
      <c r="D6" s="17" t="s">
        <v>16</v>
      </c>
      <c r="E6" s="17" t="s">
        <v>19</v>
      </c>
      <c r="F6" s="17" t="s">
        <v>16</v>
      </c>
    </row>
    <row r="7" spans="1:6" ht="13" x14ac:dyDescent="0.15">
      <c r="A7" s="13" t="s">
        <v>210</v>
      </c>
      <c r="B7" s="13"/>
      <c r="C7" s="7">
        <v>2021</v>
      </c>
      <c r="D7" s="7">
        <v>2022</v>
      </c>
      <c r="E7" s="7">
        <v>2022</v>
      </c>
      <c r="F7" s="7">
        <v>2023</v>
      </c>
    </row>
    <row r="8" spans="1:6" ht="13" x14ac:dyDescent="0.15">
      <c r="A8" s="6" t="s">
        <v>211</v>
      </c>
      <c r="C8" s="32">
        <f>'GAAP IS'!AD24/1000</f>
        <v>1182.0419999999999</v>
      </c>
      <c r="D8" s="32">
        <f>'GAAP IS'!AE24/1000</f>
        <v>1294.96</v>
      </c>
      <c r="E8" s="32">
        <f>'GAAP IS'!AH24/1000</f>
        <v>1660.1949999999999</v>
      </c>
      <c r="F8" s="32">
        <f>'GAAP IS'!AI24/1000</f>
        <v>1714.5840000000001</v>
      </c>
    </row>
    <row r="9" spans="1:6" ht="13" x14ac:dyDescent="0.15">
      <c r="A9" s="20" t="s">
        <v>212</v>
      </c>
      <c r="B9" s="126"/>
      <c r="C9" s="53">
        <v>185.2</v>
      </c>
      <c r="D9" s="53">
        <v>50.7</v>
      </c>
      <c r="E9" s="53">
        <v>0</v>
      </c>
      <c r="F9" s="53">
        <v>0</v>
      </c>
    </row>
    <row r="10" spans="1:6" ht="13" x14ac:dyDescent="0.15">
      <c r="A10" s="54" t="s">
        <v>213</v>
      </c>
      <c r="B10" s="126"/>
      <c r="C10" s="127">
        <f t="shared" ref="C10:F10" si="0">C8+C9</f>
        <v>1367.242</v>
      </c>
      <c r="D10" s="127">
        <f t="shared" si="0"/>
        <v>1345.66</v>
      </c>
      <c r="E10" s="127">
        <f t="shared" si="0"/>
        <v>1660.1949999999999</v>
      </c>
      <c r="F10" s="127">
        <f t="shared" si="0"/>
        <v>1714.5840000000001</v>
      </c>
    </row>
    <row r="11" spans="1:6" ht="13" x14ac:dyDescent="0.15">
      <c r="E11" s="98"/>
      <c r="F11" s="98"/>
    </row>
    <row r="12" spans="1:6" ht="13" x14ac:dyDescent="0.15">
      <c r="A12" s="13" t="s">
        <v>196</v>
      </c>
      <c r="B12" s="13"/>
      <c r="C12" s="7"/>
      <c r="D12" s="7"/>
      <c r="E12" s="7"/>
      <c r="F12" s="7"/>
    </row>
    <row r="13" spans="1:6" ht="13" x14ac:dyDescent="0.15">
      <c r="A13" s="6" t="s">
        <v>214</v>
      </c>
      <c r="B13" s="13"/>
      <c r="C13" s="32">
        <f>'Segment Information'!N14/1000</f>
        <v>657.29200000000003</v>
      </c>
      <c r="D13" s="32">
        <f>'Segment Information'!O14/1000</f>
        <v>661.221</v>
      </c>
      <c r="E13" s="32">
        <f>'Segment Information'!R14/1000</f>
        <v>801.34900000000005</v>
      </c>
      <c r="F13" s="32">
        <f>'Segment Information'!S14/1000</f>
        <v>770.27499999999998</v>
      </c>
    </row>
    <row r="14" spans="1:6" ht="13" x14ac:dyDescent="0.15">
      <c r="A14" s="20" t="s">
        <v>212</v>
      </c>
      <c r="B14" s="54"/>
      <c r="C14" s="53">
        <f t="shared" ref="C14:D14" si="1">C9/2</f>
        <v>92.6</v>
      </c>
      <c r="D14" s="53">
        <f t="shared" si="1"/>
        <v>25.35</v>
      </c>
      <c r="E14" s="53">
        <v>0</v>
      </c>
      <c r="F14" s="53">
        <v>0</v>
      </c>
    </row>
    <row r="15" spans="1:6" ht="13" x14ac:dyDescent="0.15">
      <c r="A15" s="54" t="s">
        <v>215</v>
      </c>
      <c r="B15" s="54"/>
      <c r="C15" s="128">
        <f t="shared" ref="C15:F15" si="2">C13+C14</f>
        <v>749.89200000000005</v>
      </c>
      <c r="D15" s="128">
        <f t="shared" si="2"/>
        <v>686.57100000000003</v>
      </c>
      <c r="E15" s="128">
        <f t="shared" si="2"/>
        <v>801.34900000000005</v>
      </c>
      <c r="F15" s="128">
        <f t="shared" si="2"/>
        <v>770.27499999999998</v>
      </c>
    </row>
    <row r="16" spans="1:6" ht="13" x14ac:dyDescent="0.15">
      <c r="A16" s="6" t="s">
        <v>216</v>
      </c>
      <c r="B16" s="13"/>
      <c r="C16" s="32">
        <f>'Operating Metrics'!AD54/1000</f>
        <v>5.8621759240000001E-2</v>
      </c>
      <c r="D16" s="32">
        <f>'Operating Metrics'!AE54/1000</f>
        <v>5.1454326029999997E-2</v>
      </c>
      <c r="E16" s="32">
        <f>'Operating Metrics'!AH54/1000</f>
        <v>2.0936959999999999E-3</v>
      </c>
      <c r="F16" s="32">
        <f>'Operating Metrics'!AI54/1000</f>
        <v>6.9253662999999997E-4</v>
      </c>
    </row>
    <row r="17" spans="1:6" ht="13" x14ac:dyDescent="0.15">
      <c r="A17" s="54" t="s">
        <v>217</v>
      </c>
      <c r="B17" s="54"/>
      <c r="C17" s="127">
        <f t="shared" ref="C17:F17" si="3">C15-C16</f>
        <v>749.83337824076</v>
      </c>
      <c r="D17" s="127">
        <f t="shared" si="3"/>
        <v>686.51954567397001</v>
      </c>
      <c r="E17" s="127">
        <f t="shared" si="3"/>
        <v>801.34690630400007</v>
      </c>
      <c r="F17" s="127">
        <f t="shared" si="3"/>
        <v>770.27430746336995</v>
      </c>
    </row>
    <row r="18" spans="1:6" ht="13" x14ac:dyDescent="0.15">
      <c r="A18" s="13"/>
      <c r="B18" s="13"/>
      <c r="C18" s="7"/>
      <c r="D18" s="7"/>
      <c r="E18" s="98"/>
      <c r="F18" s="98"/>
    </row>
    <row r="19" spans="1:6" ht="13" x14ac:dyDescent="0.15">
      <c r="A19" s="13" t="s">
        <v>198</v>
      </c>
      <c r="B19" s="13"/>
      <c r="C19" s="7"/>
      <c r="D19" s="7"/>
      <c r="E19" s="98"/>
      <c r="F19" s="98"/>
    </row>
    <row r="20" spans="1:6" ht="13" x14ac:dyDescent="0.15">
      <c r="A20" s="6" t="s">
        <v>214</v>
      </c>
      <c r="B20" s="13"/>
      <c r="C20" s="32">
        <f>'Segment Information'!N23/1000</f>
        <v>517.59299999999996</v>
      </c>
      <c r="D20" s="32">
        <f>'Segment Information'!O23/1000</f>
        <v>623.65899999999999</v>
      </c>
      <c r="E20" s="32">
        <f>'Segment Information'!R23/1000</f>
        <v>847.94399999999996</v>
      </c>
      <c r="F20" s="32">
        <f>'Segment Information'!S23/1000</f>
        <v>931.24</v>
      </c>
    </row>
    <row r="21" spans="1:6" ht="13" x14ac:dyDescent="0.15">
      <c r="A21" s="20" t="s">
        <v>212</v>
      </c>
      <c r="B21" s="54"/>
      <c r="C21" s="53">
        <f t="shared" ref="C21:D21" si="4">C9/2</f>
        <v>92.6</v>
      </c>
      <c r="D21" s="53">
        <f t="shared" si="4"/>
        <v>25.35</v>
      </c>
      <c r="E21" s="53">
        <v>0</v>
      </c>
      <c r="F21" s="53">
        <v>0</v>
      </c>
    </row>
    <row r="22" spans="1:6" ht="13" x14ac:dyDescent="0.15">
      <c r="A22" s="54" t="s">
        <v>218</v>
      </c>
      <c r="B22" s="54"/>
      <c r="C22" s="127">
        <f t="shared" ref="C22:F22" si="5">C20+C21</f>
        <v>610.19299999999998</v>
      </c>
      <c r="D22" s="127">
        <f t="shared" si="5"/>
        <v>649.00900000000001</v>
      </c>
      <c r="E22" s="127">
        <f t="shared" si="5"/>
        <v>847.94399999999996</v>
      </c>
      <c r="F22" s="127">
        <f t="shared" si="5"/>
        <v>931.24</v>
      </c>
    </row>
    <row r="23" spans="1:6" ht="13" x14ac:dyDescent="0.15">
      <c r="A23" s="6"/>
      <c r="B23" s="13"/>
      <c r="E23" s="98"/>
      <c r="F23" s="98"/>
    </row>
    <row r="24" spans="1:6" ht="60" x14ac:dyDescent="0.15">
      <c r="A24" s="95" t="s">
        <v>219</v>
      </c>
      <c r="B24" s="13"/>
      <c r="C24" s="7"/>
      <c r="D24" s="7"/>
      <c r="E24" s="7"/>
      <c r="F24" s="7"/>
    </row>
    <row r="26" spans="1:6" ht="13" x14ac:dyDescent="0.15">
      <c r="A26" s="13"/>
      <c r="B26" s="13"/>
      <c r="C26" s="7"/>
      <c r="D26" s="7"/>
      <c r="E26" s="7"/>
      <c r="F26" s="7"/>
    </row>
    <row r="27" spans="1:6" ht="13" x14ac:dyDescent="0.15">
      <c r="A27" s="6"/>
      <c r="B27" s="13"/>
      <c r="D27" s="129"/>
    </row>
    <row r="28" spans="1:6" ht="13" x14ac:dyDescent="0.15">
      <c r="A28" s="13"/>
      <c r="B28" s="13"/>
      <c r="C28" s="111"/>
      <c r="D28" s="111"/>
      <c r="E28" s="111"/>
      <c r="F28" s="130"/>
    </row>
    <row r="29" spans="1:6" ht="13" x14ac:dyDescent="0.15">
      <c r="A29" s="6"/>
      <c r="B29" s="13"/>
      <c r="C29" s="30"/>
      <c r="D29" s="30"/>
      <c r="E29" s="30"/>
      <c r="F29" s="30"/>
    </row>
    <row r="30" spans="1:6" ht="13" x14ac:dyDescent="0.15">
      <c r="A30" s="13"/>
      <c r="B30" s="13"/>
      <c r="C30" s="111"/>
      <c r="D30" s="111"/>
      <c r="E30" s="111"/>
      <c r="F30" s="111"/>
    </row>
    <row r="31" spans="1:6" ht="13" x14ac:dyDescent="0.15">
      <c r="A31" s="6"/>
      <c r="B31" s="6"/>
      <c r="C31" s="32"/>
      <c r="D31" s="32"/>
      <c r="E31" s="32"/>
      <c r="F31" s="32"/>
    </row>
    <row r="32" spans="1:6" ht="13" x14ac:dyDescent="0.15">
      <c r="A32" s="6"/>
      <c r="B32" s="6"/>
      <c r="C32" s="30"/>
      <c r="D32" s="31"/>
      <c r="E32" s="30"/>
      <c r="F32" s="30"/>
    </row>
    <row r="33" spans="1:6" ht="13" x14ac:dyDescent="0.15">
      <c r="A33" s="6"/>
      <c r="B33" s="6"/>
      <c r="C33" s="61"/>
      <c r="D33" s="61"/>
      <c r="E33" s="61"/>
      <c r="F33" s="61"/>
    </row>
    <row r="34" spans="1:6" ht="13" x14ac:dyDescent="0.15">
      <c r="A34" s="6"/>
      <c r="B34" s="6"/>
      <c r="C34" s="61"/>
      <c r="D34" s="61"/>
      <c r="E34" s="61"/>
      <c r="F34" s="61"/>
    </row>
    <row r="36" spans="1:6" ht="13" x14ac:dyDescent="0.15">
      <c r="A36" s="6"/>
      <c r="B36" s="6"/>
      <c r="C36" s="30"/>
      <c r="D36" s="30"/>
      <c r="E36" s="30"/>
      <c r="F36" s="30"/>
    </row>
    <row r="37" spans="1:6" ht="13" x14ac:dyDescent="0.15">
      <c r="A37" s="6"/>
      <c r="B37" s="6"/>
      <c r="C37" s="61"/>
      <c r="D37" s="61"/>
      <c r="E37" s="61"/>
      <c r="F37" s="61"/>
    </row>
    <row r="38" spans="1:6" ht="13" x14ac:dyDescent="0.15">
      <c r="A38" s="6"/>
      <c r="B38" s="6"/>
    </row>
    <row r="39" spans="1:6" ht="13" x14ac:dyDescent="0.15">
      <c r="A39" s="6"/>
      <c r="B39" s="6"/>
    </row>
    <row r="40" spans="1:6" ht="13" x14ac:dyDescent="0.15">
      <c r="A40" s="13"/>
      <c r="B40" s="70"/>
      <c r="C40" s="111"/>
      <c r="D40" s="111"/>
      <c r="E40" s="111"/>
      <c r="F40" s="111"/>
    </row>
    <row r="41" spans="1:6" ht="13" x14ac:dyDescent="0.15">
      <c r="A41" s="6"/>
      <c r="B41" s="6"/>
      <c r="C41" s="8"/>
      <c r="D41" s="8"/>
      <c r="E41" s="8"/>
      <c r="F41" s="8"/>
    </row>
    <row r="42" spans="1:6" ht="13" x14ac:dyDescent="0.15">
      <c r="A42" s="6"/>
      <c r="B42" s="6"/>
      <c r="C42" s="8"/>
      <c r="D42" s="8"/>
      <c r="E42" s="8"/>
      <c r="F42" s="8"/>
    </row>
    <row r="43" spans="1:6" ht="13" x14ac:dyDescent="0.15">
      <c r="A43" s="6"/>
      <c r="B43" s="6"/>
      <c r="C43" s="8"/>
      <c r="D43" s="8"/>
      <c r="E43" s="8"/>
      <c r="F43" s="8"/>
    </row>
    <row r="44" spans="1:6" ht="13" x14ac:dyDescent="0.15">
      <c r="A44" s="6"/>
      <c r="B44" s="6"/>
      <c r="C44" s="8"/>
      <c r="D44" s="8"/>
      <c r="E44" s="8"/>
      <c r="F44" s="8"/>
    </row>
    <row r="45" spans="1:6" ht="13" x14ac:dyDescent="0.15">
      <c r="A45" s="13"/>
      <c r="B45" s="6"/>
      <c r="C45" s="8"/>
      <c r="D45" s="8"/>
      <c r="E45" s="8"/>
      <c r="F45" s="8"/>
    </row>
    <row r="46" spans="1:6" ht="13" x14ac:dyDescent="0.15">
      <c r="A46" s="6"/>
      <c r="B46" s="6"/>
      <c r="C46" s="8"/>
      <c r="D46" s="8"/>
      <c r="E46" s="8"/>
      <c r="F46" s="8"/>
    </row>
    <row r="47" spans="1:6" ht="13" x14ac:dyDescent="0.15">
      <c r="A47" s="39"/>
      <c r="B47" s="6"/>
      <c r="C47" s="8"/>
      <c r="D47" s="8"/>
      <c r="E47" s="8"/>
      <c r="F47" s="8"/>
    </row>
    <row r="48" spans="1:6" ht="13" x14ac:dyDescent="0.15">
      <c r="A48" s="39"/>
      <c r="B48" s="6"/>
      <c r="C48" s="8"/>
      <c r="D48" s="8"/>
      <c r="E48" s="8"/>
      <c r="F48" s="8"/>
    </row>
    <row r="49" spans="1:6" ht="13" x14ac:dyDescent="0.15">
      <c r="A49" s="119"/>
      <c r="B49" s="39"/>
      <c r="C49" s="8"/>
      <c r="D49" s="8"/>
      <c r="E49" s="8"/>
      <c r="F49" s="8"/>
    </row>
    <row r="50" spans="1:6" ht="13" x14ac:dyDescent="0.15">
      <c r="A50" s="39"/>
      <c r="B50" s="39"/>
      <c r="C50" s="8"/>
      <c r="D50" s="125"/>
      <c r="E50" s="125"/>
      <c r="F50" s="125"/>
    </row>
    <row r="51" spans="1:6" ht="13" x14ac:dyDescent="0.15">
      <c r="A51" s="39"/>
      <c r="B51" s="39"/>
      <c r="C51" s="8"/>
      <c r="D51" s="125"/>
      <c r="E51" s="125"/>
      <c r="F51" s="125"/>
    </row>
    <row r="52" spans="1:6" ht="13" x14ac:dyDescent="0.15">
      <c r="A52" s="39"/>
      <c r="B52" s="39"/>
      <c r="C52" s="8"/>
      <c r="D52" s="125"/>
      <c r="E52" s="125"/>
      <c r="F52" s="125"/>
    </row>
    <row r="53" spans="1:6" ht="13" x14ac:dyDescent="0.15">
      <c r="A53" s="39"/>
      <c r="B53" s="39"/>
      <c r="C53" s="8"/>
      <c r="D53" s="125"/>
      <c r="E53" s="125"/>
      <c r="F53" s="125"/>
    </row>
    <row r="54" spans="1:6" ht="13" x14ac:dyDescent="0.15">
      <c r="A54" s="39"/>
      <c r="B54" s="39"/>
      <c r="C54" s="8"/>
      <c r="D54" s="125"/>
      <c r="E54" s="125"/>
      <c r="F54" s="125"/>
    </row>
    <row r="55" spans="1:6" ht="13" x14ac:dyDescent="0.15">
      <c r="A55" s="39"/>
      <c r="B55" s="39"/>
      <c r="C55" s="8"/>
      <c r="D55" s="125"/>
      <c r="E55" s="125"/>
      <c r="F55" s="125"/>
    </row>
    <row r="56" spans="1:6" ht="13" x14ac:dyDescent="0.15">
      <c r="A56" s="39"/>
      <c r="B56" s="39"/>
      <c r="C56" s="8"/>
      <c r="D56" s="125"/>
      <c r="E56" s="125"/>
      <c r="F56" s="125"/>
    </row>
    <row r="57" spans="1:6" ht="13" x14ac:dyDescent="0.15">
      <c r="A57" s="39"/>
      <c r="B57" s="39"/>
      <c r="C57" s="8"/>
      <c r="D57" s="125"/>
      <c r="E57" s="125"/>
      <c r="F57" s="125"/>
    </row>
    <row r="58" spans="1:6" ht="13" x14ac:dyDescent="0.15">
      <c r="A58" s="119"/>
      <c r="B58" s="39"/>
      <c r="C58" s="8"/>
      <c r="D58" s="125"/>
      <c r="E58" s="125"/>
      <c r="F58" s="125"/>
    </row>
    <row r="59" spans="1:6" ht="13" x14ac:dyDescent="0.15">
      <c r="A59" s="39"/>
      <c r="B59" s="39"/>
      <c r="C59" s="8"/>
      <c r="D59" s="125"/>
      <c r="E59" s="125"/>
      <c r="F59" s="125"/>
    </row>
    <row r="60" spans="1:6" ht="13" x14ac:dyDescent="0.15">
      <c r="A60" s="39"/>
      <c r="B60" s="39"/>
      <c r="C60" s="8"/>
      <c r="D60" s="125"/>
      <c r="E60" s="125"/>
      <c r="F60" s="125"/>
    </row>
    <row r="61" spans="1:6" ht="13" x14ac:dyDescent="0.15">
      <c r="A61" s="39"/>
      <c r="B61" s="39"/>
      <c r="C61" s="8"/>
      <c r="D61" s="125"/>
      <c r="E61" s="125"/>
      <c r="F61" s="125"/>
    </row>
    <row r="62" spans="1:6" ht="13" x14ac:dyDescent="0.15">
      <c r="A62" s="39"/>
      <c r="B62" s="39"/>
      <c r="C62" s="8"/>
      <c r="D62" s="125"/>
      <c r="E62" s="125"/>
      <c r="F62" s="125"/>
    </row>
    <row r="63" spans="1:6" ht="13" x14ac:dyDescent="0.15">
      <c r="A63" s="39"/>
      <c r="B63" s="39"/>
      <c r="C63" s="8"/>
      <c r="D63" s="125"/>
      <c r="E63" s="125"/>
      <c r="F63" s="125"/>
    </row>
    <row r="64" spans="1:6" ht="13" x14ac:dyDescent="0.15">
      <c r="A64" s="39"/>
      <c r="B64" s="39"/>
      <c r="C64" s="8"/>
      <c r="D64" s="125"/>
      <c r="E64" s="125"/>
      <c r="F64" s="125"/>
    </row>
    <row r="65" spans="1:6" ht="13" x14ac:dyDescent="0.15">
      <c r="A65" s="39"/>
      <c r="B65" s="39"/>
      <c r="C65" s="8"/>
      <c r="D65" s="125"/>
      <c r="E65" s="125"/>
      <c r="F65" s="125"/>
    </row>
    <row r="66" spans="1:6" ht="13" x14ac:dyDescent="0.15">
      <c r="A66" s="6"/>
      <c r="B66" s="6"/>
      <c r="C66" s="8"/>
      <c r="D66" s="8"/>
      <c r="E66" s="8"/>
      <c r="F66" s="8"/>
    </row>
    <row r="67" spans="1:6" ht="13" x14ac:dyDescent="0.15">
      <c r="A67" s="119"/>
      <c r="B67" s="6"/>
      <c r="C67" s="8"/>
      <c r="D67" s="8"/>
      <c r="E67" s="8"/>
      <c r="F67" s="8"/>
    </row>
    <row r="68" spans="1:6" ht="13" x14ac:dyDescent="0.15">
      <c r="A68" s="39"/>
      <c r="B68" s="6"/>
      <c r="C68" s="8"/>
      <c r="D68" s="8"/>
      <c r="E68" s="8"/>
      <c r="F68" s="8"/>
    </row>
    <row r="69" spans="1:6" ht="13" x14ac:dyDescent="0.15">
      <c r="A69" s="39"/>
      <c r="B69" s="6"/>
      <c r="C69" s="8"/>
      <c r="D69" s="8"/>
      <c r="E69" s="8"/>
      <c r="F69" s="8"/>
    </row>
    <row r="70" spans="1:6" ht="13" x14ac:dyDescent="0.15">
      <c r="A70" s="39"/>
      <c r="B70" s="6"/>
      <c r="C70" s="8"/>
      <c r="D70" s="8"/>
      <c r="E70" s="8"/>
      <c r="F70" s="8"/>
    </row>
    <row r="71" spans="1:6" ht="13" x14ac:dyDescent="0.15">
      <c r="A71" s="39"/>
      <c r="B71" s="6"/>
      <c r="C71" s="8"/>
      <c r="D71" s="8"/>
      <c r="E71" s="8"/>
      <c r="F71" s="8"/>
    </row>
    <row r="72" spans="1:6" ht="13" x14ac:dyDescent="0.15">
      <c r="A72" s="39"/>
      <c r="B72" s="6"/>
      <c r="C72" s="8"/>
      <c r="D72" s="8"/>
      <c r="E72" s="8"/>
      <c r="F72" s="8"/>
    </row>
    <row r="73" spans="1:6" ht="13" x14ac:dyDescent="0.15">
      <c r="A73" s="39"/>
      <c r="B73" s="6"/>
      <c r="C73" s="8"/>
      <c r="D73" s="8"/>
      <c r="E73" s="8"/>
      <c r="F73" s="8"/>
    </row>
    <row r="74" spans="1:6" ht="13" x14ac:dyDescent="0.15">
      <c r="A74" s="39"/>
      <c r="B74" s="6"/>
      <c r="C74" s="8"/>
      <c r="D74" s="8"/>
      <c r="E74" s="8"/>
      <c r="F74" s="8"/>
    </row>
    <row r="75" spans="1:6" ht="13" x14ac:dyDescent="0.15">
      <c r="A75" s="6"/>
      <c r="B75" s="6"/>
      <c r="C75" s="8"/>
      <c r="D75" s="8"/>
      <c r="E75" s="8"/>
      <c r="F75" s="8"/>
    </row>
    <row r="76" spans="1:6" ht="13" x14ac:dyDescent="0.15">
      <c r="A76" s="95"/>
      <c r="B76" s="6"/>
      <c r="C76" s="8"/>
      <c r="D76" s="8"/>
      <c r="E76" s="8"/>
      <c r="F76" s="8"/>
    </row>
    <row r="77" spans="1:6" ht="13" x14ac:dyDescent="0.15">
      <c r="A77" s="95"/>
      <c r="B77" s="6"/>
      <c r="C77" s="8"/>
      <c r="D77" s="8"/>
      <c r="E77" s="8"/>
      <c r="F77" s="8"/>
    </row>
    <row r="78" spans="1:6" ht="13" x14ac:dyDescent="0.15">
      <c r="A78" s="95"/>
      <c r="B78" s="6"/>
      <c r="C78" s="8"/>
      <c r="D78" s="8"/>
      <c r="E78" s="8"/>
      <c r="F78" s="8"/>
    </row>
    <row r="79" spans="1:6" ht="13" x14ac:dyDescent="0.15">
      <c r="A79" s="7"/>
      <c r="B79" s="6"/>
      <c r="C79" s="6"/>
      <c r="D79" s="6"/>
      <c r="E79" s="6"/>
      <c r="F79" s="6"/>
    </row>
    <row r="80" spans="1:6" ht="13" x14ac:dyDescent="0.15">
      <c r="A80" s="11"/>
      <c r="B80" s="6"/>
    </row>
    <row r="81" spans="1:6" ht="13" x14ac:dyDescent="0.15">
      <c r="A81" s="11"/>
      <c r="B81" s="6"/>
      <c r="C81" s="51"/>
      <c r="D81" s="51"/>
      <c r="E81" s="51"/>
      <c r="F81" s="51"/>
    </row>
    <row r="82" spans="1:6" ht="13" collapsed="1" x14ac:dyDescent="0.15">
      <c r="A82" s="11"/>
      <c r="B82" s="6"/>
      <c r="C82" s="12"/>
      <c r="D82" s="12"/>
      <c r="E82" s="51"/>
      <c r="F82" s="51"/>
    </row>
    <row r="83" spans="1:6" ht="13" hidden="1" outlineLevel="1" x14ac:dyDescent="0.15">
      <c r="A83" s="13"/>
      <c r="B83" s="13"/>
      <c r="C83" s="110"/>
      <c r="D83" s="110"/>
      <c r="E83" s="110"/>
      <c r="F83" s="110"/>
    </row>
    <row r="84" spans="1:6" ht="13" x14ac:dyDescent="0.15">
      <c r="A84" s="13"/>
      <c r="B84" s="13"/>
      <c r="C84" s="17"/>
      <c r="D84" s="17"/>
      <c r="E84" s="17"/>
      <c r="F84" s="17"/>
    </row>
    <row r="85" spans="1:6" ht="13" x14ac:dyDescent="0.15">
      <c r="A85" s="13"/>
      <c r="B85" s="13"/>
      <c r="C85" s="7"/>
      <c r="D85" s="7"/>
      <c r="E85" s="7"/>
      <c r="F85" s="7"/>
    </row>
    <row r="86" spans="1:6" ht="13" x14ac:dyDescent="0.15">
      <c r="A86" s="6"/>
      <c r="B86" s="13"/>
      <c r="C86" s="30"/>
      <c r="D86" s="30"/>
      <c r="E86" s="30"/>
      <c r="F86" s="30"/>
    </row>
    <row r="87" spans="1:6" ht="13" x14ac:dyDescent="0.15">
      <c r="A87" s="6"/>
      <c r="B87" s="13"/>
      <c r="C87" s="30"/>
      <c r="D87" s="30"/>
      <c r="E87" s="30"/>
      <c r="F87" s="30"/>
    </row>
    <row r="88" spans="1:6" ht="13" x14ac:dyDescent="0.15">
      <c r="A88" s="6"/>
      <c r="B88" s="13"/>
      <c r="C88" s="30"/>
      <c r="D88" s="30"/>
      <c r="E88" s="30"/>
      <c r="F88" s="30"/>
    </row>
    <row r="89" spans="1:6" ht="13" x14ac:dyDescent="0.15">
      <c r="A89" s="6"/>
      <c r="B89" s="13"/>
      <c r="C89" s="29"/>
      <c r="D89" s="29"/>
      <c r="E89" s="29"/>
      <c r="F89" s="29"/>
    </row>
    <row r="90" spans="1:6" ht="13" x14ac:dyDescent="0.15">
      <c r="A90" s="6"/>
      <c r="B90" s="13"/>
      <c r="C90" s="61"/>
      <c r="D90" s="61"/>
      <c r="E90" s="61"/>
      <c r="F90" s="61"/>
    </row>
    <row r="91" spans="1:6" ht="13" x14ac:dyDescent="0.15">
      <c r="A91" s="6"/>
      <c r="B91" s="13"/>
      <c r="C91" s="30"/>
      <c r="D91" s="30"/>
      <c r="E91" s="30"/>
      <c r="F91" s="30"/>
    </row>
    <row r="92" spans="1:6" ht="13" x14ac:dyDescent="0.15">
      <c r="A92" s="13"/>
      <c r="B92" s="13"/>
      <c r="C92" s="111"/>
      <c r="D92" s="111"/>
      <c r="E92" s="111"/>
      <c r="F92" s="111"/>
    </row>
    <row r="93" spans="1:6" ht="13" x14ac:dyDescent="0.15">
      <c r="A93" s="6"/>
      <c r="B93" s="6"/>
      <c r="C93" s="112"/>
      <c r="D93" s="112"/>
      <c r="E93" s="112"/>
      <c r="F93" s="112"/>
    </row>
    <row r="94" spans="1:6" ht="13" x14ac:dyDescent="0.15">
      <c r="A94" s="13"/>
      <c r="B94" s="6"/>
      <c r="C94" s="112"/>
      <c r="D94" s="112"/>
      <c r="E94" s="112"/>
      <c r="F94" s="112"/>
    </row>
    <row r="95" spans="1:6" ht="13" x14ac:dyDescent="0.15">
      <c r="A95" s="6"/>
      <c r="B95" s="6"/>
      <c r="C95" s="30"/>
      <c r="D95" s="30"/>
      <c r="E95" s="30"/>
      <c r="F95" s="30"/>
    </row>
    <row r="96" spans="1:6" ht="13" x14ac:dyDescent="0.15">
      <c r="A96" s="6"/>
      <c r="B96" s="6"/>
      <c r="C96" s="30"/>
      <c r="D96" s="30"/>
      <c r="E96" s="30"/>
      <c r="F96" s="30"/>
    </row>
    <row r="97" spans="1:6" ht="13" x14ac:dyDescent="0.15">
      <c r="A97" s="6"/>
      <c r="B97" s="6"/>
      <c r="C97" s="30"/>
      <c r="D97" s="30"/>
      <c r="E97" s="30"/>
      <c r="F97" s="30"/>
    </row>
    <row r="98" spans="1:6" ht="13" x14ac:dyDescent="0.15">
      <c r="A98" s="6"/>
      <c r="B98" s="6"/>
      <c r="C98" s="30"/>
      <c r="D98" s="30"/>
      <c r="E98" s="30"/>
      <c r="F98" s="30"/>
    </row>
    <row r="99" spans="1:6" ht="13" x14ac:dyDescent="0.15">
      <c r="A99" s="6"/>
      <c r="B99" s="6"/>
      <c r="C99" s="61"/>
      <c r="D99" s="61"/>
      <c r="E99" s="61"/>
      <c r="F99" s="61"/>
    </row>
    <row r="100" spans="1:6" ht="13" x14ac:dyDescent="0.15">
      <c r="A100" s="6"/>
      <c r="B100" s="6"/>
      <c r="C100" s="30"/>
      <c r="D100" s="30"/>
      <c r="E100" s="30"/>
      <c r="F100" s="30"/>
    </row>
    <row r="101" spans="1:6" ht="13" x14ac:dyDescent="0.15">
      <c r="A101" s="13"/>
      <c r="B101" s="6"/>
      <c r="C101" s="111"/>
      <c r="D101" s="111"/>
      <c r="E101" s="111"/>
      <c r="F101" s="111"/>
    </row>
    <row r="102" spans="1:6" ht="13" x14ac:dyDescent="0.15">
      <c r="A102" s="6"/>
      <c r="B102" s="70"/>
      <c r="C102" s="8"/>
      <c r="D102" s="8"/>
      <c r="E102" s="8"/>
      <c r="F102" s="8"/>
    </row>
    <row r="103" spans="1:6" ht="13" x14ac:dyDescent="0.15">
      <c r="A103" s="13"/>
      <c r="B103" s="70"/>
      <c r="C103" s="8"/>
      <c r="D103" s="8"/>
      <c r="E103" s="8"/>
      <c r="F103" s="8"/>
    </row>
    <row r="104" spans="1:6" ht="13" x14ac:dyDescent="0.15">
      <c r="A104" s="6"/>
      <c r="B104" s="70"/>
      <c r="C104" s="8"/>
      <c r="D104" s="8"/>
      <c r="E104" s="8"/>
      <c r="F104" s="8"/>
    </row>
    <row r="105" spans="1:6" ht="13" x14ac:dyDescent="0.15">
      <c r="A105" s="6"/>
      <c r="B105" s="6"/>
      <c r="C105" s="8"/>
      <c r="D105" s="8"/>
      <c r="E105" s="8"/>
      <c r="F105" s="8"/>
    </row>
    <row r="106" spans="1:6" ht="13" x14ac:dyDescent="0.15">
      <c r="A106" s="6"/>
      <c r="B106" s="6"/>
      <c r="C106" s="8"/>
      <c r="D106" s="8"/>
      <c r="E106" s="8"/>
      <c r="F106" s="8"/>
    </row>
    <row r="107" spans="1:6" ht="13" x14ac:dyDescent="0.15">
      <c r="A107" s="6"/>
      <c r="B107" s="6"/>
      <c r="C107" s="8"/>
      <c r="D107" s="8"/>
      <c r="E107" s="8"/>
      <c r="F107" s="8"/>
    </row>
    <row r="108" spans="1:6" ht="13" x14ac:dyDescent="0.15">
      <c r="A108" s="6"/>
      <c r="B108" s="6"/>
      <c r="C108" s="8"/>
      <c r="D108" s="8"/>
      <c r="E108" s="8"/>
      <c r="F108" s="8"/>
    </row>
    <row r="109" spans="1:6" ht="13" x14ac:dyDescent="0.15">
      <c r="A109" s="6"/>
      <c r="B109" s="6"/>
      <c r="C109" s="8"/>
      <c r="D109" s="8"/>
      <c r="E109" s="8"/>
      <c r="F109" s="8"/>
    </row>
    <row r="110" spans="1:6" ht="13" x14ac:dyDescent="0.15">
      <c r="A110" s="13"/>
      <c r="B110" s="6"/>
      <c r="C110" s="8"/>
      <c r="D110" s="8"/>
      <c r="E110" s="8"/>
      <c r="F110" s="8"/>
    </row>
    <row r="111" spans="1:6" ht="13" x14ac:dyDescent="0.15">
      <c r="A111" s="6"/>
      <c r="B111" s="6"/>
      <c r="C111" s="8"/>
      <c r="D111" s="8"/>
      <c r="E111" s="8"/>
      <c r="F111" s="8"/>
    </row>
    <row r="112" spans="1:6" ht="13" x14ac:dyDescent="0.15">
      <c r="A112" s="39"/>
      <c r="B112" s="6"/>
      <c r="C112" s="8"/>
      <c r="D112" s="8"/>
      <c r="E112" s="8"/>
      <c r="F112" s="8"/>
    </row>
    <row r="113" spans="1:6" ht="13" x14ac:dyDescent="0.15">
      <c r="A113" s="39"/>
      <c r="B113" s="6"/>
      <c r="C113" s="8"/>
      <c r="D113" s="8"/>
      <c r="E113" s="8"/>
      <c r="F113" s="8"/>
    </row>
    <row r="114" spans="1:6" ht="13" x14ac:dyDescent="0.15">
      <c r="A114" s="119"/>
      <c r="B114" s="39"/>
      <c r="C114" s="8"/>
      <c r="D114" s="8"/>
      <c r="E114" s="8"/>
      <c r="F114" s="8"/>
    </row>
    <row r="115" spans="1:6" ht="13" x14ac:dyDescent="0.15">
      <c r="A115" s="39"/>
      <c r="B115" s="39"/>
      <c r="C115" s="8"/>
      <c r="D115" s="125"/>
      <c r="E115" s="125"/>
      <c r="F115" s="125"/>
    </row>
    <row r="116" spans="1:6" ht="13" x14ac:dyDescent="0.15">
      <c r="A116" s="39"/>
      <c r="B116" s="39"/>
      <c r="C116" s="8"/>
      <c r="D116" s="125"/>
      <c r="E116" s="125"/>
      <c r="F116" s="125"/>
    </row>
    <row r="117" spans="1:6" ht="13" x14ac:dyDescent="0.15">
      <c r="A117" s="39"/>
      <c r="B117" s="39"/>
      <c r="C117" s="8"/>
      <c r="D117" s="125"/>
      <c r="E117" s="125"/>
      <c r="F117" s="125"/>
    </row>
    <row r="118" spans="1:6" ht="13" x14ac:dyDescent="0.15">
      <c r="A118" s="39"/>
      <c r="B118" s="39"/>
      <c r="C118" s="8"/>
      <c r="D118" s="125"/>
      <c r="E118" s="125"/>
      <c r="F118" s="125"/>
    </row>
    <row r="119" spans="1:6" ht="13" x14ac:dyDescent="0.15">
      <c r="A119" s="39"/>
      <c r="B119" s="39"/>
      <c r="C119" s="8"/>
      <c r="D119" s="125"/>
      <c r="E119" s="125"/>
      <c r="F119" s="125"/>
    </row>
    <row r="120" spans="1:6" ht="13" x14ac:dyDescent="0.15">
      <c r="A120" s="39"/>
      <c r="B120" s="39"/>
      <c r="C120" s="8"/>
      <c r="D120" s="125"/>
      <c r="E120" s="125"/>
      <c r="F120" s="125"/>
    </row>
    <row r="121" spans="1:6" ht="13" x14ac:dyDescent="0.15">
      <c r="A121" s="39"/>
      <c r="B121" s="39"/>
      <c r="C121" s="8"/>
      <c r="D121" s="125"/>
      <c r="E121" s="125"/>
      <c r="F121" s="125"/>
    </row>
    <row r="122" spans="1:6" ht="13" x14ac:dyDescent="0.15">
      <c r="A122" s="39"/>
      <c r="B122" s="39"/>
      <c r="C122" s="8"/>
      <c r="D122" s="125"/>
      <c r="E122" s="125"/>
      <c r="F122" s="125"/>
    </row>
    <row r="123" spans="1:6" ht="13" x14ac:dyDescent="0.15">
      <c r="A123" s="119"/>
      <c r="B123" s="39"/>
      <c r="C123" s="8"/>
      <c r="D123" s="125"/>
      <c r="E123" s="125"/>
      <c r="F123" s="125"/>
    </row>
    <row r="124" spans="1:6" ht="13" x14ac:dyDescent="0.15">
      <c r="A124" s="39"/>
      <c r="B124" s="39"/>
      <c r="C124" s="8"/>
      <c r="D124" s="125"/>
      <c r="E124" s="125"/>
      <c r="F124" s="125"/>
    </row>
    <row r="125" spans="1:6" ht="13" x14ac:dyDescent="0.15">
      <c r="A125" s="39"/>
      <c r="B125" s="39"/>
      <c r="C125" s="8"/>
      <c r="D125" s="125"/>
      <c r="E125" s="125"/>
      <c r="F125" s="125"/>
    </row>
    <row r="126" spans="1:6" ht="13" x14ac:dyDescent="0.15">
      <c r="A126" s="39"/>
      <c r="B126" s="39"/>
      <c r="C126" s="8"/>
      <c r="D126" s="125"/>
      <c r="E126" s="125"/>
      <c r="F126" s="125"/>
    </row>
    <row r="127" spans="1:6" ht="13" x14ac:dyDescent="0.15">
      <c r="A127" s="39"/>
      <c r="B127" s="39"/>
      <c r="C127" s="8"/>
      <c r="D127" s="125"/>
      <c r="E127" s="125"/>
      <c r="F127" s="125"/>
    </row>
    <row r="128" spans="1:6" ht="13" x14ac:dyDescent="0.15">
      <c r="A128" s="39"/>
      <c r="B128" s="39"/>
      <c r="C128" s="8"/>
      <c r="D128" s="125"/>
      <c r="E128" s="125"/>
      <c r="F128" s="125"/>
    </row>
    <row r="129" spans="1:6" ht="13" x14ac:dyDescent="0.15">
      <c r="A129" s="39"/>
      <c r="B129" s="39"/>
      <c r="C129" s="8"/>
      <c r="D129" s="125"/>
      <c r="E129" s="125"/>
      <c r="F129" s="125"/>
    </row>
    <row r="130" spans="1:6" ht="13" x14ac:dyDescent="0.15">
      <c r="A130" s="39"/>
      <c r="B130" s="39"/>
      <c r="C130" s="8"/>
      <c r="D130" s="125"/>
      <c r="E130" s="125"/>
      <c r="F130" s="125"/>
    </row>
    <row r="131" spans="1:6" ht="13" x14ac:dyDescent="0.15">
      <c r="A131" s="6"/>
      <c r="B131" s="6"/>
      <c r="C131" s="8"/>
      <c r="D131" s="8"/>
      <c r="E131" s="8"/>
      <c r="F131" s="8"/>
    </row>
    <row r="132" spans="1:6" ht="13" x14ac:dyDescent="0.15">
      <c r="A132" s="119"/>
      <c r="B132" s="6"/>
      <c r="C132" s="8"/>
      <c r="D132" s="8"/>
      <c r="E132" s="8"/>
      <c r="F132" s="8"/>
    </row>
    <row r="133" spans="1:6" ht="13" x14ac:dyDescent="0.15">
      <c r="A133" s="39"/>
      <c r="B133" s="6"/>
      <c r="C133" s="8"/>
      <c r="D133" s="8"/>
      <c r="E133" s="8"/>
      <c r="F133" s="8"/>
    </row>
    <row r="134" spans="1:6" ht="13" x14ac:dyDescent="0.15">
      <c r="A134" s="39"/>
      <c r="B134" s="6"/>
      <c r="C134" s="8"/>
      <c r="D134" s="8"/>
      <c r="E134" s="8"/>
      <c r="F134" s="8"/>
    </row>
    <row r="135" spans="1:6" ht="13" x14ac:dyDescent="0.15">
      <c r="A135" s="39"/>
      <c r="B135" s="6"/>
      <c r="C135" s="8"/>
      <c r="D135" s="8"/>
      <c r="E135" s="8"/>
      <c r="F135" s="8"/>
    </row>
    <row r="136" spans="1:6" ht="13" x14ac:dyDescent="0.15">
      <c r="A136" s="39"/>
      <c r="B136" s="6"/>
      <c r="C136" s="8"/>
      <c r="D136" s="8"/>
      <c r="E136" s="8"/>
      <c r="F136" s="8"/>
    </row>
    <row r="137" spans="1:6" ht="13" x14ac:dyDescent="0.15">
      <c r="A137" s="39"/>
      <c r="B137" s="6"/>
      <c r="C137" s="8"/>
      <c r="D137" s="8"/>
      <c r="E137" s="8"/>
      <c r="F137" s="8"/>
    </row>
    <row r="138" spans="1:6" ht="13" x14ac:dyDescent="0.15">
      <c r="A138" s="39"/>
      <c r="B138" s="6"/>
      <c r="C138" s="8"/>
      <c r="D138" s="8"/>
      <c r="E138" s="8"/>
      <c r="F138" s="8"/>
    </row>
    <row r="139" spans="1:6" ht="13" x14ac:dyDescent="0.15">
      <c r="A139" s="39"/>
      <c r="B139" s="6"/>
      <c r="C139" s="8"/>
      <c r="D139" s="8"/>
      <c r="E139" s="8"/>
      <c r="F139" s="8"/>
    </row>
    <row r="140" spans="1:6" ht="13" x14ac:dyDescent="0.15">
      <c r="A140" s="6"/>
      <c r="B140" s="6"/>
      <c r="C140" s="8"/>
      <c r="D140" s="8"/>
      <c r="E140" s="8"/>
      <c r="F140" s="8"/>
    </row>
    <row r="141" spans="1:6" ht="13" x14ac:dyDescent="0.15">
      <c r="A141" s="95"/>
      <c r="B141" s="6"/>
      <c r="C141" s="8"/>
      <c r="D141" s="8"/>
      <c r="E141" s="8"/>
      <c r="F141" s="8"/>
    </row>
    <row r="142" spans="1:6" ht="13" x14ac:dyDescent="0.15">
      <c r="A142" s="95"/>
      <c r="B142" s="6"/>
      <c r="C142" s="8"/>
      <c r="D142" s="8"/>
      <c r="E142" s="8"/>
      <c r="F142" s="8"/>
    </row>
    <row r="143" spans="1:6" ht="13" x14ac:dyDescent="0.15">
      <c r="A143" s="95"/>
      <c r="B143" s="6"/>
      <c r="C143" s="8"/>
      <c r="D143" s="8"/>
      <c r="E143" s="8"/>
      <c r="F143" s="8"/>
    </row>
    <row r="144" spans="1:6" ht="13" x14ac:dyDescent="0.15">
      <c r="A144" s="7"/>
      <c r="B144" s="6"/>
      <c r="C144" s="6"/>
      <c r="D144" s="6"/>
      <c r="E144" s="6"/>
      <c r="F144" s="6"/>
    </row>
    <row r="145" spans="1:6" ht="13" x14ac:dyDescent="0.15">
      <c r="A145" s="11"/>
      <c r="B145" s="6"/>
    </row>
    <row r="146" spans="1:6" ht="13" x14ac:dyDescent="0.15">
      <c r="A146" s="11"/>
      <c r="B146" s="6"/>
      <c r="C146" s="51"/>
      <c r="D146" s="51"/>
      <c r="E146" s="51"/>
      <c r="F146" s="51"/>
    </row>
    <row r="147" spans="1:6" ht="13" collapsed="1" x14ac:dyDescent="0.15">
      <c r="A147" s="11"/>
      <c r="B147" s="6"/>
      <c r="C147" s="12"/>
      <c r="D147" s="12"/>
      <c r="E147" s="51"/>
      <c r="F147" s="51"/>
    </row>
    <row r="148" spans="1:6" ht="13" hidden="1" outlineLevel="1" x14ac:dyDescent="0.15">
      <c r="A148" s="13"/>
      <c r="B148" s="13"/>
      <c r="C148" s="110"/>
      <c r="D148" s="110"/>
      <c r="E148" s="110"/>
      <c r="F148" s="110"/>
    </row>
    <row r="149" spans="1:6" ht="13" x14ac:dyDescent="0.15">
      <c r="A149" s="13"/>
      <c r="B149" s="13"/>
      <c r="C149" s="17"/>
      <c r="D149" s="17"/>
      <c r="E149" s="17"/>
      <c r="F149" s="17"/>
    </row>
    <row r="150" spans="1:6" ht="13" x14ac:dyDescent="0.15">
      <c r="A150" s="13"/>
      <c r="B150" s="13"/>
      <c r="C150" s="7"/>
      <c r="D150" s="7"/>
      <c r="E150" s="7"/>
      <c r="F150" s="7"/>
    </row>
    <row r="151" spans="1:6" ht="13" x14ac:dyDescent="0.15">
      <c r="A151" s="6"/>
      <c r="B151" s="13"/>
      <c r="C151" s="30"/>
      <c r="D151" s="30"/>
      <c r="E151" s="30"/>
      <c r="F151" s="30"/>
    </row>
    <row r="152" spans="1:6" ht="13" x14ac:dyDescent="0.15">
      <c r="A152" s="6"/>
      <c r="B152" s="13"/>
      <c r="C152" s="30"/>
      <c r="D152" s="30"/>
      <c r="E152" s="30"/>
      <c r="F152" s="30"/>
    </row>
    <row r="153" spans="1:6" ht="13" x14ac:dyDescent="0.15">
      <c r="A153" s="6"/>
      <c r="B153" s="13"/>
      <c r="C153" s="30"/>
      <c r="D153" s="30"/>
      <c r="E153" s="30"/>
      <c r="F153" s="30"/>
    </row>
    <row r="154" spans="1:6" ht="13" x14ac:dyDescent="0.15">
      <c r="A154" s="6"/>
      <c r="B154" s="13"/>
      <c r="C154" s="29"/>
      <c r="D154" s="29"/>
      <c r="E154" s="29"/>
      <c r="F154" s="29"/>
    </row>
    <row r="155" spans="1:6" ht="13" x14ac:dyDescent="0.15">
      <c r="A155" s="6"/>
      <c r="B155" s="13"/>
      <c r="C155" s="61"/>
      <c r="D155" s="61"/>
      <c r="E155" s="61"/>
      <c r="F155" s="61"/>
    </row>
    <row r="156" spans="1:6" ht="13" x14ac:dyDescent="0.15">
      <c r="A156" s="6"/>
      <c r="B156" s="13"/>
      <c r="C156" s="30"/>
      <c r="D156" s="30"/>
      <c r="E156" s="30"/>
      <c r="F156" s="30"/>
    </row>
    <row r="157" spans="1:6" ht="13" x14ac:dyDescent="0.15">
      <c r="A157" s="13"/>
      <c r="B157" s="13"/>
      <c r="C157" s="111"/>
      <c r="D157" s="111"/>
      <c r="E157" s="111"/>
      <c r="F157" s="111"/>
    </row>
    <row r="158" spans="1:6" ht="13" x14ac:dyDescent="0.15">
      <c r="A158" s="6"/>
      <c r="B158" s="6"/>
      <c r="C158" s="112"/>
      <c r="D158" s="112"/>
      <c r="E158" s="112"/>
      <c r="F158" s="112"/>
    </row>
    <row r="159" spans="1:6" ht="13" x14ac:dyDescent="0.15">
      <c r="A159" s="13"/>
      <c r="B159" s="6"/>
      <c r="C159" s="112"/>
      <c r="D159" s="112"/>
      <c r="E159" s="112"/>
      <c r="F159" s="112"/>
    </row>
    <row r="160" spans="1:6" ht="13" x14ac:dyDescent="0.15">
      <c r="A160" s="6"/>
      <c r="B160" s="6"/>
      <c r="C160" s="30"/>
      <c r="D160" s="30"/>
      <c r="E160" s="30"/>
      <c r="F160" s="30"/>
    </row>
    <row r="161" spans="1:6" ht="13" x14ac:dyDescent="0.15">
      <c r="A161" s="6"/>
      <c r="B161" s="6"/>
      <c r="C161" s="30"/>
      <c r="D161" s="30"/>
      <c r="E161" s="30"/>
      <c r="F161" s="30"/>
    </row>
    <row r="162" spans="1:6" ht="13" x14ac:dyDescent="0.15">
      <c r="A162" s="6"/>
      <c r="B162" s="6"/>
      <c r="C162" s="30"/>
      <c r="D162" s="30"/>
      <c r="E162" s="30"/>
      <c r="F162" s="30"/>
    </row>
    <row r="163" spans="1:6" ht="13" x14ac:dyDescent="0.15">
      <c r="A163" s="6"/>
      <c r="B163" s="6"/>
      <c r="C163" s="30"/>
      <c r="D163" s="30"/>
      <c r="E163" s="30"/>
      <c r="F163" s="30"/>
    </row>
    <row r="164" spans="1:6" ht="13" x14ac:dyDescent="0.15">
      <c r="A164" s="6"/>
      <c r="B164" s="6"/>
      <c r="C164" s="61"/>
      <c r="D164" s="61"/>
      <c r="E164" s="61"/>
      <c r="F164" s="61"/>
    </row>
    <row r="165" spans="1:6" ht="13" x14ac:dyDescent="0.15">
      <c r="A165" s="6"/>
      <c r="B165" s="6"/>
      <c r="C165" s="30"/>
      <c r="D165" s="30"/>
      <c r="E165" s="30"/>
      <c r="F165" s="30"/>
    </row>
    <row r="166" spans="1:6" ht="13" x14ac:dyDescent="0.15">
      <c r="A166" s="13"/>
      <c r="B166" s="6"/>
      <c r="C166" s="111"/>
      <c r="D166" s="111"/>
      <c r="E166" s="111"/>
      <c r="F166" s="111"/>
    </row>
    <row r="167" spans="1:6" ht="13" x14ac:dyDescent="0.15">
      <c r="A167" s="6"/>
      <c r="B167" s="70"/>
      <c r="C167" s="8"/>
      <c r="D167" s="8"/>
      <c r="E167" s="8"/>
      <c r="F167" s="8"/>
    </row>
    <row r="168" spans="1:6" ht="13" x14ac:dyDescent="0.15">
      <c r="A168" s="13"/>
      <c r="B168" s="70"/>
      <c r="C168" s="8"/>
      <c r="D168" s="8"/>
      <c r="E168" s="8"/>
      <c r="F168" s="8"/>
    </row>
    <row r="169" spans="1:6" ht="13" x14ac:dyDescent="0.15">
      <c r="A169" s="6"/>
      <c r="B169" s="70"/>
      <c r="C169" s="8"/>
      <c r="D169" s="8"/>
      <c r="E169" s="8"/>
      <c r="F169" s="8"/>
    </row>
    <row r="170" spans="1:6" ht="13" x14ac:dyDescent="0.15">
      <c r="A170" s="6"/>
      <c r="B170" s="6"/>
      <c r="C170" s="8"/>
      <c r="D170" s="8"/>
      <c r="E170" s="8"/>
      <c r="F170" s="8"/>
    </row>
    <row r="171" spans="1:6" ht="13" x14ac:dyDescent="0.15">
      <c r="A171" s="6"/>
      <c r="B171" s="6"/>
      <c r="C171" s="8"/>
      <c r="D171" s="8"/>
      <c r="E171" s="8"/>
      <c r="F171" s="8"/>
    </row>
    <row r="172" spans="1:6" ht="13" x14ac:dyDescent="0.15">
      <c r="A172" s="6"/>
      <c r="B172" s="6"/>
      <c r="C172" s="8"/>
      <c r="D172" s="8"/>
      <c r="E172" s="8"/>
      <c r="F172" s="8"/>
    </row>
    <row r="173" spans="1:6" ht="13" x14ac:dyDescent="0.15">
      <c r="A173" s="6"/>
      <c r="B173" s="6"/>
      <c r="C173" s="8"/>
      <c r="D173" s="8"/>
      <c r="E173" s="8"/>
      <c r="F173" s="8"/>
    </row>
    <row r="174" spans="1:6" ht="13" x14ac:dyDescent="0.15">
      <c r="A174" s="6"/>
      <c r="B174" s="6"/>
      <c r="C174" s="8"/>
      <c r="D174" s="8"/>
      <c r="E174" s="8"/>
      <c r="F174" s="8"/>
    </row>
    <row r="175" spans="1:6" ht="13" x14ac:dyDescent="0.15">
      <c r="A175" s="13"/>
      <c r="B175" s="6"/>
      <c r="C175" s="8"/>
      <c r="D175" s="8"/>
      <c r="E175" s="8"/>
      <c r="F175" s="8"/>
    </row>
    <row r="176" spans="1:6" ht="13" x14ac:dyDescent="0.15">
      <c r="A176" s="6"/>
      <c r="B176" s="6"/>
      <c r="C176" s="8"/>
      <c r="D176" s="8"/>
      <c r="E176" s="8"/>
      <c r="F176" s="8"/>
    </row>
    <row r="177" spans="1:6" ht="13" x14ac:dyDescent="0.15">
      <c r="A177" s="39"/>
      <c r="B177" s="6"/>
      <c r="C177" s="8"/>
      <c r="D177" s="8"/>
      <c r="E177" s="8"/>
      <c r="F177" s="8"/>
    </row>
    <row r="178" spans="1:6" ht="13" x14ac:dyDescent="0.15">
      <c r="A178" s="39"/>
      <c r="B178" s="6"/>
      <c r="C178" s="8"/>
      <c r="D178" s="8"/>
      <c r="E178" s="8"/>
      <c r="F178" s="8"/>
    </row>
    <row r="179" spans="1:6" ht="13" x14ac:dyDescent="0.15">
      <c r="A179" s="119"/>
      <c r="B179" s="39"/>
      <c r="C179" s="8"/>
      <c r="D179" s="8"/>
      <c r="E179" s="8"/>
      <c r="F179" s="8"/>
    </row>
    <row r="180" spans="1:6" ht="13" x14ac:dyDescent="0.15">
      <c r="A180" s="39"/>
      <c r="B180" s="39"/>
      <c r="C180" s="8"/>
      <c r="D180" s="125"/>
      <c r="E180" s="125"/>
      <c r="F180" s="125"/>
    </row>
    <row r="181" spans="1:6" ht="13" x14ac:dyDescent="0.15">
      <c r="A181" s="39"/>
      <c r="B181" s="39"/>
      <c r="C181" s="8"/>
      <c r="D181" s="125"/>
      <c r="E181" s="125"/>
      <c r="F181" s="125"/>
    </row>
    <row r="182" spans="1:6" ht="13" x14ac:dyDescent="0.15">
      <c r="A182" s="39"/>
      <c r="B182" s="39"/>
      <c r="C182" s="8"/>
      <c r="D182" s="125"/>
      <c r="E182" s="125"/>
      <c r="F182" s="125"/>
    </row>
    <row r="183" spans="1:6" ht="13" x14ac:dyDescent="0.15">
      <c r="A183" s="39"/>
      <c r="B183" s="39"/>
      <c r="C183" s="8"/>
      <c r="D183" s="125"/>
      <c r="E183" s="125"/>
      <c r="F183" s="125"/>
    </row>
    <row r="184" spans="1:6" ht="13" x14ac:dyDescent="0.15">
      <c r="A184" s="39"/>
      <c r="B184" s="39"/>
      <c r="C184" s="8"/>
      <c r="D184" s="125"/>
      <c r="E184" s="125"/>
      <c r="F184" s="125"/>
    </row>
    <row r="185" spans="1:6" ht="13" x14ac:dyDescent="0.15">
      <c r="A185" s="39"/>
      <c r="B185" s="39"/>
      <c r="C185" s="8"/>
      <c r="D185" s="125"/>
      <c r="E185" s="125"/>
      <c r="F185" s="125"/>
    </row>
    <row r="186" spans="1:6" ht="13" x14ac:dyDescent="0.15">
      <c r="A186" s="39"/>
      <c r="B186" s="39"/>
      <c r="C186" s="8"/>
      <c r="D186" s="125"/>
      <c r="E186" s="125"/>
      <c r="F186" s="125"/>
    </row>
    <row r="187" spans="1:6" ht="13" x14ac:dyDescent="0.15">
      <c r="A187" s="39"/>
      <c r="B187" s="39"/>
      <c r="C187" s="8"/>
      <c r="D187" s="125"/>
      <c r="E187" s="125"/>
      <c r="F187" s="125"/>
    </row>
    <row r="188" spans="1:6" ht="13" x14ac:dyDescent="0.15">
      <c r="A188" s="119"/>
      <c r="B188" s="39"/>
      <c r="C188" s="8"/>
      <c r="D188" s="125"/>
      <c r="E188" s="125"/>
      <c r="F188" s="125"/>
    </row>
    <row r="189" spans="1:6" ht="13" x14ac:dyDescent="0.15">
      <c r="A189" s="39"/>
      <c r="B189" s="39"/>
      <c r="C189" s="8"/>
      <c r="D189" s="125"/>
      <c r="E189" s="125"/>
      <c r="F189" s="125"/>
    </row>
    <row r="190" spans="1:6" ht="13" x14ac:dyDescent="0.15">
      <c r="A190" s="39"/>
      <c r="B190" s="39"/>
      <c r="C190" s="8"/>
      <c r="D190" s="125"/>
      <c r="E190" s="125"/>
      <c r="F190" s="125"/>
    </row>
    <row r="191" spans="1:6" ht="13" x14ac:dyDescent="0.15">
      <c r="A191" s="39"/>
      <c r="B191" s="39"/>
      <c r="C191" s="8"/>
      <c r="D191" s="125"/>
      <c r="E191" s="125"/>
      <c r="F191" s="125"/>
    </row>
    <row r="192" spans="1:6" ht="13" x14ac:dyDescent="0.15">
      <c r="A192" s="39"/>
      <c r="B192" s="39"/>
      <c r="C192" s="8"/>
      <c r="D192" s="125"/>
      <c r="E192" s="125"/>
      <c r="F192" s="125"/>
    </row>
    <row r="193" spans="1:6" ht="13" x14ac:dyDescent="0.15">
      <c r="A193" s="39"/>
      <c r="B193" s="39"/>
      <c r="C193" s="8"/>
      <c r="D193" s="125"/>
      <c r="E193" s="125"/>
      <c r="F193" s="125"/>
    </row>
    <row r="194" spans="1:6" ht="13" x14ac:dyDescent="0.15">
      <c r="A194" s="39"/>
      <c r="B194" s="39"/>
      <c r="C194" s="8"/>
      <c r="D194" s="125"/>
      <c r="E194" s="125"/>
      <c r="F194" s="125"/>
    </row>
    <row r="195" spans="1:6" ht="13" x14ac:dyDescent="0.15">
      <c r="A195" s="39"/>
      <c r="B195" s="39"/>
      <c r="C195" s="8"/>
      <c r="D195" s="125"/>
      <c r="E195" s="125"/>
      <c r="F195" s="125"/>
    </row>
    <row r="196" spans="1:6" ht="13" x14ac:dyDescent="0.15">
      <c r="A196" s="6"/>
      <c r="B196" s="6"/>
      <c r="C196" s="8"/>
      <c r="D196" s="8"/>
      <c r="E196" s="8"/>
      <c r="F196" s="8"/>
    </row>
    <row r="197" spans="1:6" ht="13" x14ac:dyDescent="0.15">
      <c r="A197" s="119"/>
      <c r="B197" s="6"/>
      <c r="C197" s="8"/>
      <c r="D197" s="8"/>
      <c r="E197" s="8"/>
      <c r="F197" s="8"/>
    </row>
    <row r="198" spans="1:6" ht="13" x14ac:dyDescent="0.15">
      <c r="A198" s="39"/>
      <c r="B198" s="6"/>
      <c r="C198" s="8"/>
      <c r="D198" s="8"/>
      <c r="E198" s="8"/>
      <c r="F198" s="8"/>
    </row>
    <row r="199" spans="1:6" ht="13" x14ac:dyDescent="0.15">
      <c r="A199" s="39"/>
      <c r="B199" s="6"/>
      <c r="C199" s="8"/>
      <c r="D199" s="8"/>
      <c r="E199" s="8"/>
      <c r="F199" s="8"/>
    </row>
    <row r="200" spans="1:6" ht="13" x14ac:dyDescent="0.15">
      <c r="A200" s="39"/>
      <c r="B200" s="6"/>
      <c r="C200" s="8"/>
      <c r="D200" s="8"/>
      <c r="E200" s="8"/>
      <c r="F200" s="8"/>
    </row>
    <row r="201" spans="1:6" ht="13" x14ac:dyDescent="0.15">
      <c r="A201" s="39"/>
      <c r="B201" s="6"/>
      <c r="C201" s="8"/>
      <c r="D201" s="8"/>
      <c r="E201" s="8"/>
      <c r="F201" s="8"/>
    </row>
    <row r="202" spans="1:6" ht="13" x14ac:dyDescent="0.15">
      <c r="A202" s="39"/>
      <c r="B202" s="6"/>
      <c r="C202" s="8"/>
      <c r="D202" s="8"/>
      <c r="E202" s="8"/>
      <c r="F202" s="8"/>
    </row>
    <row r="203" spans="1:6" ht="13" x14ac:dyDescent="0.15">
      <c r="A203" s="39"/>
      <c r="B203" s="6"/>
      <c r="C203" s="8"/>
      <c r="D203" s="8"/>
      <c r="E203" s="8"/>
      <c r="F203" s="8"/>
    </row>
    <row r="204" spans="1:6" ht="13" x14ac:dyDescent="0.15">
      <c r="A204" s="39"/>
      <c r="B204" s="6"/>
      <c r="C204" s="8"/>
      <c r="D204" s="8"/>
      <c r="E204" s="8"/>
      <c r="F204" s="8"/>
    </row>
    <row r="205" spans="1:6" ht="13" x14ac:dyDescent="0.15">
      <c r="A205" s="6"/>
      <c r="B205" s="6"/>
      <c r="C205" s="8"/>
      <c r="D205" s="8"/>
      <c r="E205" s="8"/>
      <c r="F205" s="8"/>
    </row>
    <row r="206" spans="1:6" ht="13" x14ac:dyDescent="0.15">
      <c r="A206" s="95"/>
      <c r="B206" s="6"/>
      <c r="C206" s="8"/>
      <c r="D206" s="8"/>
      <c r="E206" s="8"/>
      <c r="F206" s="8"/>
    </row>
    <row r="207" spans="1:6" ht="13" x14ac:dyDescent="0.15">
      <c r="A207" s="95"/>
      <c r="B207" s="6"/>
      <c r="C207" s="8"/>
      <c r="D207" s="8"/>
      <c r="E207" s="8"/>
      <c r="F207" s="8"/>
    </row>
    <row r="208" spans="1:6" ht="13" x14ac:dyDescent="0.15">
      <c r="A208" s="95"/>
      <c r="B208" s="6"/>
      <c r="C208" s="8"/>
      <c r="D208" s="8"/>
      <c r="E208" s="8"/>
      <c r="F208" s="8"/>
    </row>
    <row r="209" spans="1:6" ht="13" x14ac:dyDescent="0.15">
      <c r="A209" s="7"/>
      <c r="B209" s="6"/>
      <c r="C209" s="6"/>
      <c r="D209" s="6"/>
      <c r="E209" s="6"/>
      <c r="F209" s="6"/>
    </row>
    <row r="210" spans="1:6" ht="13" x14ac:dyDescent="0.15">
      <c r="A210" s="11"/>
      <c r="B210" s="6"/>
    </row>
    <row r="211" spans="1:6" ht="13" x14ac:dyDescent="0.15">
      <c r="A211" s="11"/>
      <c r="B211" s="6"/>
      <c r="C211" s="51"/>
      <c r="D211" s="51"/>
      <c r="E211" s="51"/>
      <c r="F211" s="51"/>
    </row>
    <row r="212" spans="1:6" ht="13" collapsed="1" x14ac:dyDescent="0.15">
      <c r="A212" s="11"/>
      <c r="B212" s="6"/>
      <c r="C212" s="12"/>
      <c r="D212" s="12"/>
      <c r="E212" s="51"/>
      <c r="F212" s="51"/>
    </row>
    <row r="213" spans="1:6" ht="13" hidden="1" outlineLevel="1" x14ac:dyDescent="0.15">
      <c r="A213" s="13"/>
      <c r="B213" s="13"/>
      <c r="C213" s="110"/>
      <c r="D213" s="110"/>
      <c r="E213" s="110"/>
      <c r="F213" s="110"/>
    </row>
    <row r="214" spans="1:6" ht="13" x14ac:dyDescent="0.15">
      <c r="A214" s="13"/>
      <c r="B214" s="13"/>
      <c r="C214" s="17"/>
      <c r="D214" s="17"/>
      <c r="E214" s="17"/>
      <c r="F214" s="17"/>
    </row>
    <row r="215" spans="1:6" ht="13" x14ac:dyDescent="0.15">
      <c r="A215" s="13"/>
      <c r="B215" s="13"/>
      <c r="C215" s="7"/>
      <c r="D215" s="7"/>
      <c r="E215" s="7"/>
      <c r="F215" s="7"/>
    </row>
    <row r="216" spans="1:6" ht="13" x14ac:dyDescent="0.15">
      <c r="A216" s="6"/>
      <c r="B216" s="13"/>
      <c r="C216" s="30"/>
      <c r="D216" s="30"/>
      <c r="E216" s="30"/>
      <c r="F216" s="30"/>
    </row>
    <row r="217" spans="1:6" ht="13" x14ac:dyDescent="0.15">
      <c r="A217" s="6"/>
      <c r="B217" s="13"/>
      <c r="C217" s="30"/>
      <c r="D217" s="30"/>
      <c r="E217" s="30"/>
      <c r="F217" s="30"/>
    </row>
    <row r="218" spans="1:6" ht="13" x14ac:dyDescent="0.15">
      <c r="A218" s="6"/>
      <c r="B218" s="13"/>
      <c r="C218" s="30"/>
      <c r="D218" s="30"/>
      <c r="E218" s="30"/>
      <c r="F218" s="30"/>
    </row>
    <row r="219" spans="1:6" ht="13" x14ac:dyDescent="0.15">
      <c r="A219" s="6"/>
      <c r="B219" s="13"/>
      <c r="C219" s="29"/>
      <c r="D219" s="29"/>
      <c r="E219" s="29"/>
      <c r="F219" s="29"/>
    </row>
    <row r="220" spans="1:6" ht="13" x14ac:dyDescent="0.15">
      <c r="A220" s="6"/>
      <c r="B220" s="13"/>
      <c r="C220" s="61"/>
      <c r="D220" s="61"/>
      <c r="E220" s="61"/>
      <c r="F220" s="61"/>
    </row>
    <row r="221" spans="1:6" ht="13" x14ac:dyDescent="0.15">
      <c r="A221" s="6"/>
      <c r="B221" s="13"/>
      <c r="C221" s="30"/>
      <c r="D221" s="30"/>
      <c r="E221" s="30"/>
      <c r="F221" s="30"/>
    </row>
    <row r="222" spans="1:6" ht="13" x14ac:dyDescent="0.15">
      <c r="A222" s="13"/>
      <c r="B222" s="13"/>
      <c r="C222" s="111"/>
      <c r="D222" s="111"/>
      <c r="E222" s="111"/>
      <c r="F222" s="111"/>
    </row>
    <row r="223" spans="1:6" ht="13" x14ac:dyDescent="0.15">
      <c r="A223" s="6"/>
      <c r="B223" s="6"/>
      <c r="C223" s="112"/>
      <c r="D223" s="112"/>
      <c r="E223" s="112"/>
      <c r="F223" s="112"/>
    </row>
    <row r="224" spans="1:6" ht="13" x14ac:dyDescent="0.15">
      <c r="A224" s="13"/>
      <c r="B224" s="6"/>
      <c r="C224" s="112"/>
      <c r="D224" s="112"/>
      <c r="E224" s="112"/>
      <c r="F224" s="112"/>
    </row>
    <row r="225" spans="1:6" ht="13" x14ac:dyDescent="0.15">
      <c r="A225" s="6"/>
      <c r="B225" s="6"/>
      <c r="C225" s="30"/>
      <c r="D225" s="30"/>
      <c r="E225" s="30"/>
      <c r="F225" s="30"/>
    </row>
    <row r="226" spans="1:6" ht="13" x14ac:dyDescent="0.15">
      <c r="A226" s="6"/>
      <c r="B226" s="6"/>
      <c r="C226" s="30"/>
      <c r="D226" s="30"/>
      <c r="E226" s="30"/>
      <c r="F226" s="30"/>
    </row>
    <row r="227" spans="1:6" ht="13" x14ac:dyDescent="0.15">
      <c r="A227" s="6"/>
      <c r="B227" s="6"/>
      <c r="C227" s="30"/>
      <c r="D227" s="30"/>
      <c r="E227" s="30"/>
      <c r="F227" s="30"/>
    </row>
    <row r="228" spans="1:6" ht="13" x14ac:dyDescent="0.15">
      <c r="A228" s="6"/>
      <c r="B228" s="6"/>
      <c r="C228" s="30"/>
      <c r="D228" s="30"/>
      <c r="E228" s="30"/>
      <c r="F228" s="30"/>
    </row>
    <row r="229" spans="1:6" ht="13" x14ac:dyDescent="0.15">
      <c r="A229" s="6"/>
      <c r="B229" s="6"/>
      <c r="C229" s="61"/>
      <c r="D229" s="61"/>
      <c r="E229" s="61"/>
      <c r="F229" s="61"/>
    </row>
    <row r="230" spans="1:6" ht="13" x14ac:dyDescent="0.15">
      <c r="A230" s="6"/>
      <c r="B230" s="6"/>
      <c r="C230" s="30"/>
      <c r="D230" s="30"/>
      <c r="E230" s="30"/>
      <c r="F230" s="30"/>
    </row>
    <row r="231" spans="1:6" ht="13" x14ac:dyDescent="0.15">
      <c r="A231" s="13"/>
      <c r="B231" s="6"/>
      <c r="C231" s="111"/>
      <c r="D231" s="111"/>
      <c r="E231" s="111"/>
      <c r="F231" s="111"/>
    </row>
    <row r="232" spans="1:6" ht="13" x14ac:dyDescent="0.15">
      <c r="A232" s="6"/>
      <c r="B232" s="70"/>
      <c r="C232" s="8"/>
      <c r="D232" s="8"/>
      <c r="E232" s="8"/>
      <c r="F232" s="8"/>
    </row>
    <row r="233" spans="1:6" ht="13" x14ac:dyDescent="0.15">
      <c r="A233" s="13"/>
      <c r="B233" s="70"/>
      <c r="C233" s="8"/>
      <c r="D233" s="8"/>
      <c r="E233" s="8"/>
      <c r="F233" s="8"/>
    </row>
    <row r="234" spans="1:6" ht="13" x14ac:dyDescent="0.15">
      <c r="A234" s="6"/>
      <c r="B234" s="70"/>
      <c r="C234" s="8"/>
      <c r="D234" s="8"/>
      <c r="E234" s="8"/>
      <c r="F234" s="8"/>
    </row>
    <row r="235" spans="1:6" ht="13" x14ac:dyDescent="0.15">
      <c r="A235" s="6"/>
      <c r="B235" s="6"/>
      <c r="C235" s="8"/>
      <c r="D235" s="8"/>
      <c r="E235" s="8"/>
      <c r="F235" s="8"/>
    </row>
    <row r="236" spans="1:6" ht="13" x14ac:dyDescent="0.15">
      <c r="A236" s="6"/>
      <c r="B236" s="6"/>
      <c r="C236" s="8"/>
      <c r="D236" s="8"/>
      <c r="E236" s="8"/>
      <c r="F236" s="8"/>
    </row>
    <row r="237" spans="1:6" ht="13" x14ac:dyDescent="0.15">
      <c r="A237" s="6"/>
      <c r="B237" s="6"/>
      <c r="C237" s="8"/>
      <c r="D237" s="8"/>
      <c r="E237" s="8"/>
      <c r="F237" s="8"/>
    </row>
    <row r="238" spans="1:6" ht="13" x14ac:dyDescent="0.15">
      <c r="A238" s="6"/>
      <c r="B238" s="6"/>
      <c r="C238" s="8"/>
      <c r="D238" s="8"/>
      <c r="E238" s="8"/>
      <c r="F238" s="8"/>
    </row>
    <row r="239" spans="1:6" ht="13" x14ac:dyDescent="0.15">
      <c r="A239" s="6"/>
      <c r="B239" s="6"/>
      <c r="C239" s="8"/>
      <c r="D239" s="8"/>
      <c r="E239" s="8"/>
      <c r="F239" s="8"/>
    </row>
    <row r="240" spans="1:6" ht="13" x14ac:dyDescent="0.15">
      <c r="A240" s="13"/>
      <c r="B240" s="6"/>
      <c r="C240" s="8"/>
      <c r="D240" s="8"/>
      <c r="E240" s="8"/>
      <c r="F240" s="8"/>
    </row>
    <row r="241" spans="1:6" ht="13" x14ac:dyDescent="0.15">
      <c r="A241" s="6"/>
      <c r="B241" s="6"/>
      <c r="C241" s="8"/>
      <c r="D241" s="8"/>
      <c r="E241" s="8"/>
      <c r="F241" s="8"/>
    </row>
    <row r="242" spans="1:6" ht="13" x14ac:dyDescent="0.15">
      <c r="A242" s="39"/>
      <c r="B242" s="6"/>
      <c r="C242" s="8"/>
      <c r="D242" s="8"/>
      <c r="E242" s="8"/>
      <c r="F242" s="8"/>
    </row>
    <row r="243" spans="1:6" ht="13" x14ac:dyDescent="0.15">
      <c r="A243" s="39"/>
      <c r="B243" s="6"/>
      <c r="C243" s="8"/>
      <c r="D243" s="8"/>
      <c r="E243" s="8"/>
      <c r="F243" s="8"/>
    </row>
    <row r="244" spans="1:6" ht="13" x14ac:dyDescent="0.15">
      <c r="A244" s="119"/>
      <c r="B244" s="39"/>
      <c r="C244" s="8"/>
      <c r="D244" s="8"/>
      <c r="E244" s="8"/>
      <c r="F244" s="8"/>
    </row>
    <row r="245" spans="1:6" ht="13" x14ac:dyDescent="0.15">
      <c r="A245" s="39"/>
      <c r="B245" s="39"/>
      <c r="C245" s="8"/>
      <c r="D245" s="125"/>
      <c r="E245" s="125"/>
      <c r="F245" s="125"/>
    </row>
    <row r="246" spans="1:6" ht="13" x14ac:dyDescent="0.15">
      <c r="A246" s="39"/>
      <c r="B246" s="39"/>
      <c r="C246" s="8"/>
      <c r="D246" s="125"/>
      <c r="E246" s="125"/>
      <c r="F246" s="125"/>
    </row>
    <row r="247" spans="1:6" ht="13" x14ac:dyDescent="0.15">
      <c r="A247" s="39"/>
      <c r="B247" s="39"/>
      <c r="C247" s="8"/>
      <c r="D247" s="125"/>
      <c r="E247" s="125"/>
      <c r="F247" s="125"/>
    </row>
    <row r="248" spans="1:6" ht="13" x14ac:dyDescent="0.15">
      <c r="A248" s="39"/>
      <c r="B248" s="39"/>
      <c r="C248" s="8"/>
      <c r="D248" s="125"/>
      <c r="E248" s="125"/>
      <c r="F248" s="125"/>
    </row>
    <row r="249" spans="1:6" ht="13" x14ac:dyDescent="0.15">
      <c r="A249" s="39"/>
      <c r="B249" s="39"/>
      <c r="C249" s="8"/>
      <c r="D249" s="125"/>
      <c r="E249" s="125"/>
      <c r="F249" s="125"/>
    </row>
    <row r="250" spans="1:6" ht="13" x14ac:dyDescent="0.15">
      <c r="A250" s="39"/>
      <c r="B250" s="39"/>
      <c r="C250" s="8"/>
      <c r="D250" s="125"/>
      <c r="E250" s="125"/>
      <c r="F250" s="125"/>
    </row>
    <row r="251" spans="1:6" ht="13" x14ac:dyDescent="0.15">
      <c r="A251" s="39"/>
      <c r="B251" s="39"/>
      <c r="C251" s="8"/>
      <c r="D251" s="125"/>
      <c r="E251" s="125"/>
      <c r="F251" s="125"/>
    </row>
    <row r="252" spans="1:6" ht="13" x14ac:dyDescent="0.15">
      <c r="A252" s="39"/>
      <c r="B252" s="39"/>
      <c r="C252" s="8"/>
      <c r="D252" s="125"/>
      <c r="E252" s="125"/>
      <c r="F252" s="125"/>
    </row>
    <row r="253" spans="1:6" ht="13" x14ac:dyDescent="0.15">
      <c r="A253" s="119"/>
      <c r="B253" s="39"/>
      <c r="C253" s="8"/>
      <c r="D253" s="125"/>
      <c r="E253" s="125"/>
      <c r="F253" s="125"/>
    </row>
    <row r="254" spans="1:6" ht="13" x14ac:dyDescent="0.15">
      <c r="A254" s="39"/>
      <c r="B254" s="39"/>
      <c r="C254" s="8"/>
      <c r="D254" s="125"/>
      <c r="E254" s="125"/>
      <c r="F254" s="125"/>
    </row>
    <row r="255" spans="1:6" ht="13" x14ac:dyDescent="0.15">
      <c r="A255" s="39"/>
      <c r="B255" s="39"/>
      <c r="C255" s="8"/>
      <c r="D255" s="125"/>
      <c r="E255" s="125"/>
      <c r="F255" s="125"/>
    </row>
    <row r="256" spans="1:6" ht="13" x14ac:dyDescent="0.15">
      <c r="A256" s="39"/>
      <c r="B256" s="39"/>
      <c r="C256" s="8"/>
      <c r="D256" s="125"/>
      <c r="E256" s="125"/>
      <c r="F256" s="125"/>
    </row>
    <row r="257" spans="1:6" ht="13" x14ac:dyDescent="0.15">
      <c r="A257" s="39"/>
      <c r="B257" s="39"/>
      <c r="C257" s="8"/>
      <c r="D257" s="125"/>
      <c r="E257" s="125"/>
      <c r="F257" s="125"/>
    </row>
    <row r="258" spans="1:6" ht="13" x14ac:dyDescent="0.15">
      <c r="A258" s="39"/>
      <c r="B258" s="39"/>
      <c r="C258" s="8"/>
      <c r="D258" s="125"/>
      <c r="E258" s="125"/>
      <c r="F258" s="125"/>
    </row>
    <row r="259" spans="1:6" ht="13" x14ac:dyDescent="0.15">
      <c r="A259" s="39"/>
      <c r="B259" s="39"/>
      <c r="C259" s="8"/>
      <c r="D259" s="125"/>
      <c r="E259" s="125"/>
      <c r="F259" s="125"/>
    </row>
    <row r="260" spans="1:6" ht="13" x14ac:dyDescent="0.15">
      <c r="A260" s="39"/>
      <c r="B260" s="39"/>
      <c r="C260" s="8"/>
      <c r="D260" s="125"/>
      <c r="E260" s="125"/>
      <c r="F260" s="125"/>
    </row>
    <row r="261" spans="1:6" ht="13" x14ac:dyDescent="0.15">
      <c r="A261" s="6"/>
      <c r="B261" s="6"/>
      <c r="C261" s="8"/>
      <c r="D261" s="8"/>
      <c r="E261" s="8"/>
      <c r="F261" s="8"/>
    </row>
    <row r="262" spans="1:6" ht="13" x14ac:dyDescent="0.15">
      <c r="A262" s="119"/>
      <c r="B262" s="6"/>
      <c r="C262" s="8"/>
      <c r="D262" s="8"/>
      <c r="E262" s="8"/>
      <c r="F262" s="8"/>
    </row>
    <row r="263" spans="1:6" ht="13" x14ac:dyDescent="0.15">
      <c r="A263" s="39"/>
      <c r="B263" s="6"/>
      <c r="C263" s="8"/>
      <c r="D263" s="8"/>
      <c r="E263" s="8"/>
      <c r="F263" s="8"/>
    </row>
    <row r="264" spans="1:6" ht="13" x14ac:dyDescent="0.15">
      <c r="A264" s="39"/>
      <c r="B264" s="6"/>
      <c r="C264" s="8"/>
      <c r="D264" s="8"/>
      <c r="E264" s="8"/>
      <c r="F264" s="8"/>
    </row>
    <row r="265" spans="1:6" ht="13" x14ac:dyDescent="0.15">
      <c r="A265" s="39"/>
      <c r="B265" s="6"/>
      <c r="C265" s="8"/>
      <c r="D265" s="8"/>
      <c r="E265" s="8"/>
      <c r="F265" s="8"/>
    </row>
    <row r="266" spans="1:6" ht="13" x14ac:dyDescent="0.15">
      <c r="A266" s="39"/>
      <c r="B266" s="6"/>
      <c r="C266" s="8"/>
      <c r="D266" s="8"/>
      <c r="E266" s="8"/>
      <c r="F266" s="8"/>
    </row>
    <row r="267" spans="1:6" ht="13" x14ac:dyDescent="0.15">
      <c r="A267" s="39"/>
      <c r="B267" s="6"/>
      <c r="C267" s="8"/>
      <c r="D267" s="8"/>
      <c r="E267" s="8"/>
      <c r="F267" s="8"/>
    </row>
    <row r="268" spans="1:6" ht="13" x14ac:dyDescent="0.15">
      <c r="A268" s="39"/>
      <c r="B268" s="6"/>
      <c r="C268" s="8"/>
      <c r="D268" s="8"/>
      <c r="E268" s="8"/>
      <c r="F268" s="8"/>
    </row>
    <row r="269" spans="1:6" ht="13" x14ac:dyDescent="0.15">
      <c r="A269" s="39"/>
      <c r="B269" s="6"/>
      <c r="C269" s="8"/>
      <c r="D269" s="8"/>
      <c r="E269" s="8"/>
      <c r="F269" s="8"/>
    </row>
    <row r="270" spans="1:6" ht="13" x14ac:dyDescent="0.15">
      <c r="A270" s="6"/>
      <c r="B270" s="6"/>
      <c r="C270" s="8"/>
      <c r="D270" s="8"/>
      <c r="E270" s="8"/>
      <c r="F270" s="8"/>
    </row>
    <row r="271" spans="1:6" ht="13" x14ac:dyDescent="0.15">
      <c r="A271" s="95"/>
      <c r="B271" s="6"/>
      <c r="C271" s="8"/>
      <c r="D271" s="8"/>
      <c r="E271" s="8"/>
      <c r="F271" s="8"/>
    </row>
    <row r="272" spans="1:6" ht="13" x14ac:dyDescent="0.15">
      <c r="A272" s="95"/>
      <c r="B272" s="6"/>
      <c r="C272" s="8"/>
      <c r="D272" s="8"/>
      <c r="E272" s="8"/>
      <c r="F272" s="8"/>
    </row>
    <row r="273" spans="1:6" ht="13" x14ac:dyDescent="0.15">
      <c r="A273" s="95"/>
      <c r="B273" s="6"/>
      <c r="C273" s="8"/>
      <c r="D273" s="8"/>
      <c r="E273" s="8"/>
      <c r="F273" s="8"/>
    </row>
    <row r="274" spans="1:6" ht="13" x14ac:dyDescent="0.15">
      <c r="A274" s="7"/>
      <c r="B274" s="6"/>
      <c r="C274" s="6"/>
      <c r="D274" s="6"/>
      <c r="E274" s="6"/>
      <c r="F274" s="6"/>
    </row>
    <row r="275" spans="1:6" ht="13" x14ac:dyDescent="0.15">
      <c r="A275" s="11"/>
      <c r="B275" s="6"/>
    </row>
    <row r="276" spans="1:6" ht="13" x14ac:dyDescent="0.15">
      <c r="A276" s="11"/>
      <c r="B276" s="6"/>
      <c r="C276" s="51"/>
      <c r="D276" s="51"/>
      <c r="E276" s="51"/>
      <c r="F276" s="51"/>
    </row>
    <row r="277" spans="1:6" ht="13" collapsed="1" x14ac:dyDescent="0.15">
      <c r="A277" s="11"/>
      <c r="B277" s="6"/>
      <c r="C277" s="12"/>
      <c r="D277" s="12"/>
      <c r="E277" s="51"/>
      <c r="F277" s="51"/>
    </row>
    <row r="278" spans="1:6" ht="13" hidden="1" outlineLevel="1" x14ac:dyDescent="0.15">
      <c r="A278" s="13"/>
      <c r="B278" s="13"/>
      <c r="C278" s="110"/>
      <c r="D278" s="110"/>
      <c r="E278" s="110"/>
      <c r="F278" s="110"/>
    </row>
    <row r="279" spans="1:6" ht="13" x14ac:dyDescent="0.15">
      <c r="A279" s="13"/>
      <c r="B279" s="13"/>
      <c r="C279" s="17"/>
      <c r="D279" s="17"/>
      <c r="E279" s="17"/>
      <c r="F279" s="17"/>
    </row>
    <row r="280" spans="1:6" ht="13" x14ac:dyDescent="0.15">
      <c r="A280" s="13"/>
      <c r="B280" s="13"/>
      <c r="C280" s="7"/>
      <c r="D280" s="7"/>
      <c r="E280" s="7"/>
      <c r="F280" s="7"/>
    </row>
    <row r="281" spans="1:6" ht="13" x14ac:dyDescent="0.15">
      <c r="A281" s="6"/>
      <c r="B281" s="13"/>
      <c r="C281" s="30"/>
      <c r="D281" s="30"/>
      <c r="E281" s="30"/>
      <c r="F281" s="30"/>
    </row>
    <row r="282" spans="1:6" ht="13" x14ac:dyDescent="0.15">
      <c r="A282" s="6"/>
      <c r="B282" s="13"/>
      <c r="C282" s="30"/>
      <c r="D282" s="30"/>
      <c r="E282" s="30"/>
      <c r="F282" s="30"/>
    </row>
    <row r="283" spans="1:6" ht="13" x14ac:dyDescent="0.15">
      <c r="A283" s="6"/>
      <c r="B283" s="13"/>
      <c r="C283" s="30"/>
      <c r="D283" s="30"/>
      <c r="E283" s="30"/>
      <c r="F283" s="30"/>
    </row>
    <row r="284" spans="1:6" ht="13" x14ac:dyDescent="0.15">
      <c r="A284" s="6"/>
      <c r="B284" s="13"/>
      <c r="C284" s="29"/>
      <c r="D284" s="29"/>
      <c r="E284" s="29"/>
      <c r="F284" s="29"/>
    </row>
    <row r="285" spans="1:6" ht="13" x14ac:dyDescent="0.15">
      <c r="A285" s="6"/>
      <c r="B285" s="13"/>
      <c r="C285" s="61"/>
      <c r="D285" s="61"/>
      <c r="E285" s="61"/>
      <c r="F285" s="61"/>
    </row>
    <row r="286" spans="1:6" ht="13" x14ac:dyDescent="0.15">
      <c r="A286" s="6"/>
      <c r="B286" s="13"/>
      <c r="C286" s="30"/>
      <c r="D286" s="30"/>
      <c r="E286" s="30"/>
      <c r="F286" s="30"/>
    </row>
    <row r="287" spans="1:6" ht="13" x14ac:dyDescent="0.15">
      <c r="A287" s="13"/>
      <c r="B287" s="13"/>
      <c r="C287" s="111"/>
      <c r="D287" s="111"/>
      <c r="E287" s="111"/>
      <c r="F287" s="111"/>
    </row>
    <row r="288" spans="1:6" ht="13" x14ac:dyDescent="0.15">
      <c r="A288" s="6"/>
      <c r="B288" s="6"/>
      <c r="C288" s="112"/>
      <c r="D288" s="112"/>
      <c r="E288" s="112"/>
      <c r="F288" s="112"/>
    </row>
    <row r="289" spans="1:6" ht="13" x14ac:dyDescent="0.15">
      <c r="A289" s="13"/>
      <c r="B289" s="6"/>
      <c r="C289" s="112"/>
      <c r="D289" s="112"/>
      <c r="E289" s="112"/>
      <c r="F289" s="112"/>
    </row>
    <row r="290" spans="1:6" ht="13" x14ac:dyDescent="0.15">
      <c r="A290" s="6"/>
      <c r="B290" s="6"/>
      <c r="C290" s="30"/>
      <c r="D290" s="30"/>
      <c r="E290" s="30"/>
      <c r="F290" s="30"/>
    </row>
    <row r="291" spans="1:6" ht="13" x14ac:dyDescent="0.15">
      <c r="A291" s="6"/>
      <c r="B291" s="6"/>
      <c r="C291" s="30"/>
      <c r="D291" s="30"/>
      <c r="E291" s="30"/>
      <c r="F291" s="30"/>
    </row>
    <row r="292" spans="1:6" ht="13" x14ac:dyDescent="0.15">
      <c r="A292" s="6"/>
      <c r="B292" s="6"/>
      <c r="C292" s="30"/>
      <c r="D292" s="30"/>
      <c r="E292" s="30"/>
      <c r="F292" s="30"/>
    </row>
    <row r="293" spans="1:6" ht="13" x14ac:dyDescent="0.15">
      <c r="A293" s="6"/>
      <c r="B293" s="6"/>
      <c r="C293" s="30"/>
      <c r="D293" s="30"/>
      <c r="E293" s="30"/>
      <c r="F293" s="30"/>
    </row>
    <row r="294" spans="1:6" ht="13" x14ac:dyDescent="0.15">
      <c r="A294" s="6"/>
      <c r="B294" s="6"/>
      <c r="C294" s="61"/>
      <c r="D294" s="61"/>
      <c r="E294" s="61"/>
      <c r="F294" s="61"/>
    </row>
    <row r="295" spans="1:6" ht="13" x14ac:dyDescent="0.15">
      <c r="A295" s="6"/>
      <c r="B295" s="6"/>
      <c r="C295" s="30"/>
      <c r="D295" s="30"/>
      <c r="E295" s="30"/>
      <c r="F295" s="30"/>
    </row>
    <row r="296" spans="1:6" ht="13" x14ac:dyDescent="0.15">
      <c r="A296" s="13"/>
      <c r="B296" s="6"/>
      <c r="C296" s="111"/>
      <c r="D296" s="111"/>
      <c r="E296" s="111"/>
      <c r="F296" s="111"/>
    </row>
    <row r="297" spans="1:6" ht="13" x14ac:dyDescent="0.15">
      <c r="A297" s="6"/>
      <c r="B297" s="70"/>
      <c r="C297" s="8"/>
      <c r="D297" s="8"/>
      <c r="E297" s="8"/>
      <c r="F297" s="8"/>
    </row>
    <row r="298" spans="1:6" ht="13" x14ac:dyDescent="0.15">
      <c r="A298" s="13"/>
      <c r="B298" s="70"/>
      <c r="C298" s="8"/>
      <c r="D298" s="8"/>
      <c r="E298" s="8"/>
      <c r="F298" s="8"/>
    </row>
    <row r="299" spans="1:6" ht="13" x14ac:dyDescent="0.15">
      <c r="A299" s="6"/>
      <c r="B299" s="70"/>
      <c r="C299" s="8"/>
      <c r="D299" s="8"/>
      <c r="E299" s="8"/>
      <c r="F299" s="8"/>
    </row>
    <row r="300" spans="1:6" ht="13" x14ac:dyDescent="0.15">
      <c r="A300" s="6"/>
      <c r="B300" s="6"/>
      <c r="C300" s="8"/>
      <c r="D300" s="8"/>
      <c r="E300" s="8"/>
      <c r="F300" s="8"/>
    </row>
    <row r="301" spans="1:6" ht="13" x14ac:dyDescent="0.15">
      <c r="A301" s="6"/>
      <c r="B301" s="6"/>
      <c r="C301" s="8"/>
      <c r="D301" s="8"/>
      <c r="E301" s="8"/>
      <c r="F301" s="8"/>
    </row>
    <row r="302" spans="1:6" ht="13" x14ac:dyDescent="0.15">
      <c r="A302" s="6"/>
      <c r="B302" s="6"/>
      <c r="C302" s="8"/>
      <c r="D302" s="8"/>
      <c r="E302" s="8"/>
      <c r="F302" s="8"/>
    </row>
    <row r="303" spans="1:6" ht="13" x14ac:dyDescent="0.15">
      <c r="A303" s="6"/>
      <c r="B303" s="6"/>
      <c r="C303" s="8"/>
      <c r="D303" s="8"/>
      <c r="E303" s="8"/>
      <c r="F303" s="8"/>
    </row>
    <row r="304" spans="1:6" ht="13" x14ac:dyDescent="0.15">
      <c r="A304" s="6"/>
      <c r="B304" s="6"/>
      <c r="C304" s="8"/>
      <c r="D304" s="8"/>
      <c r="E304" s="8"/>
      <c r="F304" s="8"/>
    </row>
    <row r="305" spans="1:6" ht="13" x14ac:dyDescent="0.15">
      <c r="A305" s="13"/>
      <c r="B305" s="6"/>
      <c r="C305" s="8"/>
      <c r="D305" s="8"/>
      <c r="E305" s="8"/>
      <c r="F305" s="8"/>
    </row>
    <row r="306" spans="1:6" ht="13" x14ac:dyDescent="0.15">
      <c r="A306" s="6"/>
      <c r="B306" s="6"/>
      <c r="C306" s="8"/>
      <c r="D306" s="8"/>
      <c r="E306" s="8"/>
      <c r="F306" s="8"/>
    </row>
    <row r="307" spans="1:6" ht="13" x14ac:dyDescent="0.15">
      <c r="A307" s="39"/>
      <c r="B307" s="6"/>
      <c r="C307" s="8"/>
      <c r="D307" s="8"/>
      <c r="E307" s="8"/>
      <c r="F307" s="8"/>
    </row>
    <row r="308" spans="1:6" ht="13" x14ac:dyDescent="0.15">
      <c r="A308" s="39"/>
      <c r="B308" s="6"/>
      <c r="C308" s="8"/>
      <c r="D308" s="8"/>
      <c r="E308" s="8"/>
      <c r="F308" s="8"/>
    </row>
    <row r="309" spans="1:6" ht="13" x14ac:dyDescent="0.15">
      <c r="A309" s="119"/>
      <c r="B309" s="39"/>
      <c r="C309" s="8"/>
      <c r="D309" s="8"/>
      <c r="E309" s="8"/>
      <c r="F309" s="8"/>
    </row>
    <row r="310" spans="1:6" ht="13" x14ac:dyDescent="0.15">
      <c r="A310" s="39"/>
      <c r="B310" s="39"/>
      <c r="C310" s="8"/>
      <c r="D310" s="125"/>
      <c r="E310" s="125"/>
      <c r="F310" s="125"/>
    </row>
    <row r="311" spans="1:6" ht="13" x14ac:dyDescent="0.15">
      <c r="A311" s="39"/>
      <c r="B311" s="39"/>
      <c r="C311" s="8"/>
      <c r="D311" s="125"/>
      <c r="E311" s="125"/>
      <c r="F311" s="125"/>
    </row>
    <row r="312" spans="1:6" ht="13" x14ac:dyDescent="0.15">
      <c r="A312" s="39"/>
      <c r="B312" s="39"/>
      <c r="C312" s="8"/>
      <c r="D312" s="125"/>
      <c r="E312" s="125"/>
      <c r="F312" s="125"/>
    </row>
    <row r="313" spans="1:6" ht="13" x14ac:dyDescent="0.15">
      <c r="A313" s="39"/>
      <c r="B313" s="39"/>
      <c r="C313" s="8"/>
      <c r="D313" s="125"/>
      <c r="E313" s="125"/>
      <c r="F313" s="125"/>
    </row>
    <row r="314" spans="1:6" ht="13" x14ac:dyDescent="0.15">
      <c r="A314" s="39"/>
      <c r="B314" s="39"/>
      <c r="C314" s="8"/>
      <c r="D314" s="125"/>
      <c r="E314" s="125"/>
      <c r="F314" s="125"/>
    </row>
    <row r="315" spans="1:6" ht="13" x14ac:dyDescent="0.15">
      <c r="A315" s="39"/>
      <c r="B315" s="39"/>
      <c r="C315" s="8"/>
      <c r="D315" s="125"/>
      <c r="E315" s="125"/>
      <c r="F315" s="125"/>
    </row>
    <row r="316" spans="1:6" ht="13" x14ac:dyDescent="0.15">
      <c r="A316" s="39"/>
      <c r="B316" s="39"/>
      <c r="C316" s="8"/>
      <c r="D316" s="125"/>
      <c r="E316" s="125"/>
      <c r="F316" s="125"/>
    </row>
    <row r="317" spans="1:6" ht="13" x14ac:dyDescent="0.15">
      <c r="A317" s="39"/>
      <c r="B317" s="39"/>
      <c r="C317" s="8"/>
      <c r="D317" s="125"/>
      <c r="E317" s="125"/>
      <c r="F317" s="125"/>
    </row>
    <row r="318" spans="1:6" ht="13" x14ac:dyDescent="0.15">
      <c r="A318" s="119"/>
      <c r="B318" s="39"/>
      <c r="C318" s="8"/>
      <c r="D318" s="125"/>
      <c r="E318" s="125"/>
      <c r="F318" s="125"/>
    </row>
    <row r="319" spans="1:6" ht="13" x14ac:dyDescent="0.15">
      <c r="A319" s="39"/>
      <c r="B319" s="39"/>
      <c r="C319" s="8"/>
      <c r="D319" s="125"/>
      <c r="E319" s="125"/>
      <c r="F319" s="125"/>
    </row>
    <row r="320" spans="1:6" ht="13" x14ac:dyDescent="0.15">
      <c r="A320" s="39"/>
      <c r="B320" s="39"/>
      <c r="C320" s="8"/>
      <c r="D320" s="125"/>
      <c r="E320" s="125"/>
      <c r="F320" s="125"/>
    </row>
    <row r="321" spans="1:6" ht="13" x14ac:dyDescent="0.15">
      <c r="A321" s="39"/>
      <c r="B321" s="39"/>
      <c r="C321" s="8"/>
      <c r="D321" s="125"/>
      <c r="E321" s="125"/>
      <c r="F321" s="125"/>
    </row>
    <row r="322" spans="1:6" ht="13" x14ac:dyDescent="0.15">
      <c r="A322" s="39"/>
      <c r="B322" s="39"/>
      <c r="C322" s="8"/>
      <c r="D322" s="125"/>
      <c r="E322" s="125"/>
      <c r="F322" s="125"/>
    </row>
    <row r="323" spans="1:6" ht="13" x14ac:dyDescent="0.15">
      <c r="A323" s="39"/>
      <c r="B323" s="39"/>
      <c r="C323" s="8"/>
      <c r="D323" s="125"/>
      <c r="E323" s="125"/>
      <c r="F323" s="125"/>
    </row>
    <row r="324" spans="1:6" ht="13" x14ac:dyDescent="0.15">
      <c r="A324" s="39"/>
      <c r="B324" s="39"/>
      <c r="C324" s="8"/>
      <c r="D324" s="125"/>
      <c r="E324" s="125"/>
      <c r="F324" s="125"/>
    </row>
    <row r="325" spans="1:6" ht="13" x14ac:dyDescent="0.15">
      <c r="A325" s="39"/>
      <c r="B325" s="39"/>
      <c r="C325" s="8"/>
      <c r="D325" s="125"/>
      <c r="E325" s="125"/>
      <c r="F325" s="125"/>
    </row>
    <row r="326" spans="1:6" ht="13" x14ac:dyDescent="0.15">
      <c r="A326" s="6"/>
      <c r="B326" s="6"/>
      <c r="C326" s="8"/>
      <c r="D326" s="8"/>
      <c r="E326" s="8"/>
      <c r="F326" s="8"/>
    </row>
    <row r="327" spans="1:6" ht="13" x14ac:dyDescent="0.15">
      <c r="A327" s="119"/>
      <c r="B327" s="6"/>
      <c r="C327" s="8"/>
      <c r="D327" s="8"/>
      <c r="E327" s="8"/>
      <c r="F327" s="8"/>
    </row>
    <row r="328" spans="1:6" ht="13" x14ac:dyDescent="0.15">
      <c r="A328" s="39"/>
      <c r="B328" s="6"/>
      <c r="C328" s="8"/>
      <c r="D328" s="8"/>
      <c r="E328" s="8"/>
      <c r="F328" s="8"/>
    </row>
    <row r="329" spans="1:6" ht="13" x14ac:dyDescent="0.15">
      <c r="A329" s="39"/>
      <c r="B329" s="6"/>
      <c r="C329" s="8"/>
      <c r="D329" s="8"/>
      <c r="E329" s="8"/>
      <c r="F329" s="8"/>
    </row>
    <row r="330" spans="1:6" ht="13" x14ac:dyDescent="0.15">
      <c r="A330" s="39"/>
      <c r="B330" s="6"/>
      <c r="C330" s="8"/>
      <c r="D330" s="8"/>
      <c r="E330" s="8"/>
      <c r="F330" s="8"/>
    </row>
    <row r="331" spans="1:6" ht="13" x14ac:dyDescent="0.15">
      <c r="A331" s="39"/>
      <c r="B331" s="6"/>
      <c r="C331" s="8"/>
      <c r="D331" s="8"/>
      <c r="E331" s="8"/>
      <c r="F331" s="8"/>
    </row>
    <row r="332" spans="1:6" ht="13" x14ac:dyDescent="0.15">
      <c r="A332" s="39"/>
      <c r="B332" s="6"/>
      <c r="C332" s="8"/>
      <c r="D332" s="8"/>
      <c r="E332" s="8"/>
      <c r="F332" s="8"/>
    </row>
    <row r="333" spans="1:6" ht="13" x14ac:dyDescent="0.15">
      <c r="A333" s="39"/>
      <c r="B333" s="6"/>
      <c r="C333" s="8"/>
      <c r="D333" s="8"/>
      <c r="E333" s="8"/>
      <c r="F333" s="8"/>
    </row>
    <row r="334" spans="1:6" ht="13" x14ac:dyDescent="0.15">
      <c r="A334" s="39"/>
      <c r="B334" s="6"/>
      <c r="C334" s="8"/>
      <c r="D334" s="8"/>
      <c r="E334" s="8"/>
      <c r="F334" s="8"/>
    </row>
    <row r="335" spans="1:6" ht="13" x14ac:dyDescent="0.15">
      <c r="A335" s="6"/>
      <c r="B335" s="6"/>
      <c r="C335" s="8"/>
      <c r="D335" s="8"/>
      <c r="E335" s="8"/>
      <c r="F335" s="8"/>
    </row>
    <row r="336" spans="1:6" ht="13" x14ac:dyDescent="0.15">
      <c r="A336" s="95"/>
      <c r="B336" s="6"/>
      <c r="C336" s="8"/>
      <c r="D336" s="8"/>
      <c r="E336" s="8"/>
      <c r="F336" s="8"/>
    </row>
    <row r="337" spans="1:6" ht="13" x14ac:dyDescent="0.15">
      <c r="A337" s="95"/>
      <c r="B337" s="6"/>
      <c r="C337" s="8"/>
      <c r="D337" s="8"/>
      <c r="E337" s="8"/>
      <c r="F337" s="8"/>
    </row>
    <row r="338" spans="1:6" ht="13" x14ac:dyDescent="0.15">
      <c r="A338" s="95"/>
      <c r="B338" s="6"/>
      <c r="C338" s="8"/>
      <c r="D338" s="8"/>
      <c r="E338" s="8"/>
      <c r="F338" s="8"/>
    </row>
    <row r="339" spans="1:6" ht="13" x14ac:dyDescent="0.15">
      <c r="A339" s="7"/>
      <c r="B339" s="6"/>
      <c r="C339" s="6"/>
      <c r="D339" s="6"/>
      <c r="E339" s="6"/>
      <c r="F339" s="6"/>
    </row>
    <row r="340" spans="1:6" ht="13" x14ac:dyDescent="0.15">
      <c r="A340" s="11"/>
      <c r="B340" s="6"/>
    </row>
    <row r="341" spans="1:6" ht="13" x14ac:dyDescent="0.15">
      <c r="A341" s="11"/>
      <c r="B341" s="6"/>
      <c r="C341" s="51"/>
      <c r="D341" s="51"/>
      <c r="E341" s="51"/>
      <c r="F341" s="51"/>
    </row>
    <row r="342" spans="1:6" ht="13" collapsed="1" x14ac:dyDescent="0.15">
      <c r="A342" s="11"/>
      <c r="B342" s="6"/>
      <c r="C342" s="12"/>
      <c r="D342" s="12"/>
      <c r="E342" s="51"/>
      <c r="F342" s="51"/>
    </row>
    <row r="343" spans="1:6" ht="13" hidden="1" outlineLevel="1" x14ac:dyDescent="0.15">
      <c r="A343" s="13"/>
      <c r="B343" s="13"/>
      <c r="C343" s="110"/>
      <c r="D343" s="110"/>
      <c r="E343" s="110"/>
      <c r="F343" s="110"/>
    </row>
    <row r="344" spans="1:6" ht="13" x14ac:dyDescent="0.15">
      <c r="A344" s="13"/>
      <c r="B344" s="13"/>
      <c r="C344" s="17"/>
      <c r="D344" s="17"/>
      <c r="E344" s="17"/>
      <c r="F344" s="17"/>
    </row>
    <row r="345" spans="1:6" ht="13" x14ac:dyDescent="0.15">
      <c r="A345" s="13"/>
      <c r="B345" s="13"/>
      <c r="C345" s="7"/>
      <c r="D345" s="7"/>
      <c r="E345" s="7"/>
      <c r="F345" s="7"/>
    </row>
    <row r="346" spans="1:6" ht="13" x14ac:dyDescent="0.15">
      <c r="A346" s="6"/>
      <c r="B346" s="13"/>
      <c r="C346" s="30"/>
      <c r="D346" s="30"/>
      <c r="E346" s="30"/>
      <c r="F346" s="30"/>
    </row>
    <row r="347" spans="1:6" ht="13" x14ac:dyDescent="0.15">
      <c r="A347" s="6"/>
      <c r="B347" s="13"/>
      <c r="C347" s="30"/>
      <c r="D347" s="30"/>
      <c r="E347" s="30"/>
      <c r="F347" s="30"/>
    </row>
    <row r="348" spans="1:6" ht="13" x14ac:dyDescent="0.15">
      <c r="A348" s="6"/>
      <c r="B348" s="13"/>
      <c r="C348" s="30"/>
      <c r="D348" s="30"/>
      <c r="E348" s="30"/>
      <c r="F348" s="30"/>
    </row>
    <row r="349" spans="1:6" ht="13" x14ac:dyDescent="0.15">
      <c r="A349" s="6"/>
      <c r="B349" s="13"/>
      <c r="C349" s="29"/>
      <c r="D349" s="29"/>
      <c r="E349" s="29"/>
      <c r="F349" s="29"/>
    </row>
    <row r="350" spans="1:6" ht="13" x14ac:dyDescent="0.15">
      <c r="A350" s="6"/>
      <c r="B350" s="13"/>
      <c r="C350" s="61"/>
      <c r="D350" s="61"/>
      <c r="E350" s="61"/>
      <c r="F350" s="61"/>
    </row>
    <row r="351" spans="1:6" ht="13" x14ac:dyDescent="0.15">
      <c r="A351" s="6"/>
      <c r="B351" s="13"/>
      <c r="C351" s="30"/>
      <c r="D351" s="30"/>
      <c r="E351" s="30"/>
      <c r="F351" s="30"/>
    </row>
    <row r="352" spans="1:6" ht="13" x14ac:dyDescent="0.15">
      <c r="A352" s="13"/>
      <c r="B352" s="13"/>
      <c r="C352" s="111"/>
      <c r="D352" s="111"/>
      <c r="E352" s="111"/>
      <c r="F352" s="111"/>
    </row>
    <row r="353" spans="1:6" ht="13" x14ac:dyDescent="0.15">
      <c r="A353" s="6"/>
      <c r="B353" s="6"/>
      <c r="C353" s="112"/>
      <c r="D353" s="112"/>
      <c r="E353" s="112"/>
      <c r="F353" s="112"/>
    </row>
    <row r="354" spans="1:6" ht="13" x14ac:dyDescent="0.15">
      <c r="A354" s="13"/>
      <c r="B354" s="6"/>
      <c r="C354" s="112"/>
      <c r="D354" s="112"/>
      <c r="E354" s="112"/>
      <c r="F354" s="112"/>
    </row>
    <row r="355" spans="1:6" ht="13" x14ac:dyDescent="0.15">
      <c r="A355" s="6"/>
      <c r="B355" s="6"/>
      <c r="C355" s="30"/>
      <c r="D355" s="30"/>
      <c r="E355" s="30"/>
      <c r="F355" s="30"/>
    </row>
    <row r="356" spans="1:6" ht="13" x14ac:dyDescent="0.15">
      <c r="A356" s="6"/>
      <c r="B356" s="6"/>
      <c r="C356" s="30"/>
      <c r="D356" s="30"/>
      <c r="E356" s="30"/>
      <c r="F356" s="30"/>
    </row>
    <row r="357" spans="1:6" ht="13" x14ac:dyDescent="0.15">
      <c r="A357" s="6"/>
      <c r="B357" s="6"/>
      <c r="C357" s="30"/>
      <c r="D357" s="30"/>
      <c r="E357" s="30"/>
      <c r="F357" s="30"/>
    </row>
    <row r="358" spans="1:6" ht="13" x14ac:dyDescent="0.15">
      <c r="A358" s="6"/>
      <c r="B358" s="6"/>
      <c r="C358" s="30"/>
      <c r="D358" s="30"/>
      <c r="E358" s="30"/>
      <c r="F358" s="30"/>
    </row>
    <row r="359" spans="1:6" ht="13" x14ac:dyDescent="0.15">
      <c r="A359" s="6"/>
      <c r="B359" s="6"/>
      <c r="C359" s="61"/>
      <c r="D359" s="61"/>
      <c r="E359" s="61"/>
      <c r="F359" s="61"/>
    </row>
    <row r="360" spans="1:6" ht="13" x14ac:dyDescent="0.15">
      <c r="A360" s="6"/>
      <c r="B360" s="6"/>
      <c r="C360" s="30"/>
      <c r="D360" s="30"/>
      <c r="E360" s="30"/>
      <c r="F360" s="30"/>
    </row>
    <row r="361" spans="1:6" ht="13" x14ac:dyDescent="0.15">
      <c r="A361" s="13"/>
      <c r="B361" s="6"/>
      <c r="C361" s="111"/>
      <c r="D361" s="111"/>
      <c r="E361" s="111"/>
      <c r="F361" s="111"/>
    </row>
    <row r="362" spans="1:6" ht="13" x14ac:dyDescent="0.15">
      <c r="A362" s="6"/>
      <c r="B362" s="70"/>
      <c r="C362" s="8"/>
      <c r="D362" s="8"/>
      <c r="E362" s="8"/>
      <c r="F362" s="8"/>
    </row>
    <row r="363" spans="1:6" ht="13" x14ac:dyDescent="0.15">
      <c r="A363" s="13"/>
      <c r="B363" s="70"/>
      <c r="C363" s="8"/>
      <c r="D363" s="8"/>
      <c r="E363" s="8"/>
      <c r="F363" s="8"/>
    </row>
    <row r="364" spans="1:6" ht="13" x14ac:dyDescent="0.15">
      <c r="A364" s="6"/>
      <c r="B364" s="70"/>
      <c r="C364" s="8"/>
      <c r="D364" s="8"/>
      <c r="E364" s="8"/>
      <c r="F364" s="8"/>
    </row>
    <row r="365" spans="1:6" ht="13" x14ac:dyDescent="0.15">
      <c r="A365" s="6"/>
      <c r="B365" s="6"/>
      <c r="C365" s="8"/>
      <c r="D365" s="8"/>
      <c r="E365" s="8"/>
      <c r="F365" s="8"/>
    </row>
    <row r="366" spans="1:6" ht="13" x14ac:dyDescent="0.15">
      <c r="A366" s="6"/>
      <c r="B366" s="6"/>
      <c r="C366" s="8"/>
      <c r="D366" s="8"/>
      <c r="E366" s="8"/>
      <c r="F366" s="8"/>
    </row>
    <row r="367" spans="1:6" ht="13" x14ac:dyDescent="0.15">
      <c r="A367" s="6"/>
      <c r="B367" s="6"/>
      <c r="C367" s="8"/>
      <c r="D367" s="8"/>
      <c r="E367" s="8"/>
      <c r="F367" s="8"/>
    </row>
    <row r="368" spans="1:6" ht="13" x14ac:dyDescent="0.15">
      <c r="A368" s="6"/>
      <c r="B368" s="6"/>
      <c r="C368" s="8"/>
      <c r="D368" s="8"/>
      <c r="E368" s="8"/>
      <c r="F368" s="8"/>
    </row>
    <row r="369" spans="1:6" ht="13" x14ac:dyDescent="0.15">
      <c r="A369" s="6"/>
      <c r="B369" s="6"/>
      <c r="C369" s="8"/>
      <c r="D369" s="8"/>
      <c r="E369" s="8"/>
      <c r="F369" s="8"/>
    </row>
    <row r="370" spans="1:6" ht="13" x14ac:dyDescent="0.15">
      <c r="A370" s="13"/>
      <c r="B370" s="6"/>
      <c r="C370" s="8"/>
      <c r="D370" s="8"/>
      <c r="E370" s="8"/>
      <c r="F370" s="8"/>
    </row>
    <row r="371" spans="1:6" ht="13" x14ac:dyDescent="0.15">
      <c r="A371" s="6"/>
      <c r="B371" s="6"/>
      <c r="C371" s="8"/>
      <c r="D371" s="8"/>
      <c r="E371" s="8"/>
      <c r="F371" s="8"/>
    </row>
    <row r="372" spans="1:6" ht="13" x14ac:dyDescent="0.15">
      <c r="A372" s="39"/>
      <c r="B372" s="6"/>
      <c r="C372" s="8"/>
      <c r="D372" s="8"/>
      <c r="E372" s="8"/>
      <c r="F372" s="8"/>
    </row>
    <row r="373" spans="1:6" ht="13" x14ac:dyDescent="0.15">
      <c r="A373" s="39"/>
      <c r="B373" s="6"/>
      <c r="C373" s="8"/>
      <c r="D373" s="8"/>
      <c r="E373" s="8"/>
      <c r="F373" s="8"/>
    </row>
    <row r="374" spans="1:6" ht="13" x14ac:dyDescent="0.15">
      <c r="A374" s="119"/>
      <c r="B374" s="39"/>
      <c r="C374" s="8"/>
      <c r="D374" s="8"/>
      <c r="E374" s="8"/>
      <c r="F374" s="8"/>
    </row>
    <row r="375" spans="1:6" ht="13" x14ac:dyDescent="0.15">
      <c r="A375" s="39"/>
      <c r="B375" s="39"/>
      <c r="C375" s="8"/>
      <c r="D375" s="125"/>
      <c r="E375" s="125"/>
      <c r="F375" s="125"/>
    </row>
    <row r="376" spans="1:6" ht="13" x14ac:dyDescent="0.15">
      <c r="A376" s="39"/>
      <c r="B376" s="39"/>
      <c r="C376" s="8"/>
      <c r="D376" s="125"/>
      <c r="E376" s="125"/>
      <c r="F376" s="125"/>
    </row>
    <row r="377" spans="1:6" ht="13" x14ac:dyDescent="0.15">
      <c r="A377" s="39"/>
      <c r="B377" s="39"/>
      <c r="C377" s="8"/>
      <c r="D377" s="125"/>
      <c r="E377" s="125"/>
      <c r="F377" s="125"/>
    </row>
    <row r="378" spans="1:6" ht="13" x14ac:dyDescent="0.15">
      <c r="A378" s="39"/>
      <c r="B378" s="39"/>
      <c r="C378" s="8"/>
      <c r="D378" s="125"/>
      <c r="E378" s="125"/>
      <c r="F378" s="125"/>
    </row>
    <row r="379" spans="1:6" ht="13" x14ac:dyDescent="0.15">
      <c r="A379" s="39"/>
      <c r="B379" s="39"/>
      <c r="C379" s="8"/>
      <c r="D379" s="125"/>
      <c r="E379" s="125"/>
      <c r="F379" s="125"/>
    </row>
    <row r="380" spans="1:6" ht="13" x14ac:dyDescent="0.15">
      <c r="A380" s="39"/>
      <c r="B380" s="39"/>
      <c r="C380" s="8"/>
      <c r="D380" s="125"/>
      <c r="E380" s="125"/>
      <c r="F380" s="125"/>
    </row>
    <row r="381" spans="1:6" ht="13" x14ac:dyDescent="0.15">
      <c r="A381" s="39"/>
      <c r="B381" s="39"/>
      <c r="C381" s="8"/>
      <c r="D381" s="125"/>
      <c r="E381" s="125"/>
      <c r="F381" s="125"/>
    </row>
    <row r="382" spans="1:6" ht="13" x14ac:dyDescent="0.15">
      <c r="A382" s="39"/>
      <c r="B382" s="39"/>
      <c r="C382" s="8"/>
      <c r="D382" s="125"/>
      <c r="E382" s="125"/>
      <c r="F382" s="125"/>
    </row>
    <row r="383" spans="1:6" ht="13" x14ac:dyDescent="0.15">
      <c r="A383" s="119"/>
      <c r="B383" s="39"/>
      <c r="C383" s="8"/>
      <c r="D383" s="125"/>
      <c r="E383" s="125"/>
      <c r="F383" s="125"/>
    </row>
    <row r="384" spans="1:6" ht="13" x14ac:dyDescent="0.15">
      <c r="A384" s="39"/>
      <c r="B384" s="39"/>
      <c r="C384" s="8"/>
      <c r="D384" s="125"/>
      <c r="E384" s="125"/>
      <c r="F384" s="125"/>
    </row>
    <row r="385" spans="1:6" ht="13" x14ac:dyDescent="0.15">
      <c r="A385" s="39"/>
      <c r="B385" s="39"/>
      <c r="C385" s="8"/>
      <c r="D385" s="125"/>
      <c r="E385" s="125"/>
      <c r="F385" s="125"/>
    </row>
    <row r="386" spans="1:6" ht="13" x14ac:dyDescent="0.15">
      <c r="A386" s="39"/>
      <c r="B386" s="39"/>
      <c r="C386" s="8"/>
      <c r="D386" s="125"/>
      <c r="E386" s="125"/>
      <c r="F386" s="125"/>
    </row>
    <row r="387" spans="1:6" ht="13" x14ac:dyDescent="0.15">
      <c r="A387" s="39"/>
      <c r="B387" s="39"/>
      <c r="C387" s="8"/>
      <c r="D387" s="125"/>
      <c r="E387" s="125"/>
      <c r="F387" s="125"/>
    </row>
    <row r="388" spans="1:6" ht="13" x14ac:dyDescent="0.15">
      <c r="A388" s="39"/>
      <c r="B388" s="39"/>
      <c r="C388" s="8"/>
      <c r="D388" s="125"/>
      <c r="E388" s="125"/>
      <c r="F388" s="125"/>
    </row>
    <row r="389" spans="1:6" ht="13" x14ac:dyDescent="0.15">
      <c r="A389" s="39"/>
      <c r="B389" s="39"/>
      <c r="C389" s="8"/>
      <c r="D389" s="125"/>
      <c r="E389" s="125"/>
      <c r="F389" s="125"/>
    </row>
    <row r="390" spans="1:6" ht="13" x14ac:dyDescent="0.15">
      <c r="A390" s="39"/>
      <c r="B390" s="39"/>
      <c r="C390" s="8"/>
      <c r="D390" s="125"/>
      <c r="E390" s="125"/>
      <c r="F390" s="125"/>
    </row>
    <row r="391" spans="1:6" ht="13" x14ac:dyDescent="0.15">
      <c r="A391" s="6"/>
      <c r="B391" s="6"/>
      <c r="C391" s="8"/>
      <c r="D391" s="8"/>
      <c r="E391" s="8"/>
      <c r="F391" s="8"/>
    </row>
    <row r="392" spans="1:6" ht="13" x14ac:dyDescent="0.15">
      <c r="A392" s="119"/>
      <c r="B392" s="6"/>
      <c r="C392" s="8"/>
      <c r="D392" s="8"/>
      <c r="E392" s="8"/>
      <c r="F392" s="8"/>
    </row>
    <row r="393" spans="1:6" ht="13" x14ac:dyDescent="0.15">
      <c r="A393" s="39"/>
      <c r="B393" s="6"/>
      <c r="C393" s="8"/>
      <c r="D393" s="8"/>
      <c r="E393" s="8"/>
      <c r="F393" s="8"/>
    </row>
    <row r="394" spans="1:6" ht="13" x14ac:dyDescent="0.15">
      <c r="A394" s="39"/>
      <c r="B394" s="6"/>
      <c r="C394" s="8"/>
      <c r="D394" s="8"/>
      <c r="E394" s="8"/>
      <c r="F394" s="8"/>
    </row>
    <row r="395" spans="1:6" ht="13" x14ac:dyDescent="0.15">
      <c r="A395" s="39"/>
      <c r="B395" s="6"/>
      <c r="C395" s="8"/>
      <c r="D395" s="8"/>
      <c r="E395" s="8"/>
      <c r="F395" s="8"/>
    </row>
    <row r="396" spans="1:6" ht="13" x14ac:dyDescent="0.15">
      <c r="A396" s="39"/>
      <c r="B396" s="6"/>
      <c r="C396" s="8"/>
      <c r="D396" s="8"/>
      <c r="E396" s="8"/>
      <c r="F396" s="8"/>
    </row>
    <row r="397" spans="1:6" ht="13" x14ac:dyDescent="0.15">
      <c r="A397" s="39"/>
      <c r="B397" s="6"/>
      <c r="C397" s="8"/>
      <c r="D397" s="8"/>
      <c r="E397" s="8"/>
      <c r="F397" s="8"/>
    </row>
    <row r="398" spans="1:6" ht="13" x14ac:dyDescent="0.15">
      <c r="A398" s="39"/>
      <c r="B398" s="6"/>
      <c r="C398" s="8"/>
      <c r="D398" s="8"/>
      <c r="E398" s="8"/>
      <c r="F398" s="8"/>
    </row>
    <row r="399" spans="1:6" ht="13" x14ac:dyDescent="0.15">
      <c r="A399" s="39"/>
      <c r="B399" s="6"/>
      <c r="C399" s="8"/>
      <c r="D399" s="8"/>
      <c r="E399" s="8"/>
      <c r="F399" s="8"/>
    </row>
    <row r="400" spans="1:6" ht="13" x14ac:dyDescent="0.15">
      <c r="A400" s="6"/>
      <c r="B400" s="6"/>
      <c r="C400" s="8"/>
      <c r="D400" s="8"/>
      <c r="E400" s="8"/>
      <c r="F400" s="8"/>
    </row>
    <row r="401" spans="1:6" ht="13" x14ac:dyDescent="0.15">
      <c r="A401" s="95"/>
      <c r="B401" s="6"/>
      <c r="C401" s="8"/>
      <c r="D401" s="8"/>
      <c r="E401" s="8"/>
      <c r="F401" s="8"/>
    </row>
    <row r="402" spans="1:6" ht="13" x14ac:dyDescent="0.15">
      <c r="A402" s="95"/>
      <c r="B402" s="6"/>
      <c r="C402" s="8"/>
      <c r="D402" s="8"/>
      <c r="E402" s="8"/>
      <c r="F402" s="8"/>
    </row>
    <row r="403" spans="1:6" ht="13" x14ac:dyDescent="0.15">
      <c r="A403" s="95"/>
      <c r="B403" s="6"/>
      <c r="C403" s="8"/>
      <c r="D403" s="8"/>
      <c r="E403" s="8"/>
      <c r="F403" s="8"/>
    </row>
    <row r="404" spans="1:6" ht="13" x14ac:dyDescent="0.15">
      <c r="A404" s="7"/>
      <c r="B404" s="6"/>
      <c r="C404" s="6"/>
      <c r="D404" s="6"/>
      <c r="E404" s="6"/>
      <c r="F404" s="6"/>
    </row>
    <row r="405" spans="1:6" ht="13" x14ac:dyDescent="0.15">
      <c r="A405" s="11"/>
      <c r="B405" s="6"/>
    </row>
    <row r="406" spans="1:6" ht="13" x14ac:dyDescent="0.15">
      <c r="A406" s="11"/>
      <c r="B406" s="6"/>
      <c r="C406" s="51"/>
      <c r="D406" s="51"/>
      <c r="E406" s="51"/>
      <c r="F406" s="51"/>
    </row>
    <row r="407" spans="1:6" ht="13" collapsed="1" x14ac:dyDescent="0.15">
      <c r="A407" s="11"/>
      <c r="B407" s="6"/>
      <c r="C407" s="12"/>
      <c r="D407" s="12"/>
      <c r="E407" s="51"/>
      <c r="F407" s="51"/>
    </row>
    <row r="408" spans="1:6" ht="13" hidden="1" outlineLevel="1" x14ac:dyDescent="0.15">
      <c r="A408" s="13"/>
      <c r="B408" s="13"/>
      <c r="C408" s="110"/>
      <c r="D408" s="110"/>
      <c r="E408" s="110"/>
      <c r="F408" s="110"/>
    </row>
    <row r="409" spans="1:6" ht="13" x14ac:dyDescent="0.15">
      <c r="A409" s="13"/>
      <c r="B409" s="13"/>
      <c r="C409" s="17"/>
      <c r="D409" s="17"/>
      <c r="E409" s="17"/>
      <c r="F409" s="17"/>
    </row>
    <row r="410" spans="1:6" ht="13" x14ac:dyDescent="0.15">
      <c r="A410" s="13"/>
      <c r="B410" s="13"/>
      <c r="C410" s="7"/>
      <c r="D410" s="7"/>
      <c r="E410" s="7"/>
      <c r="F410" s="7"/>
    </row>
    <row r="411" spans="1:6" ht="13" x14ac:dyDescent="0.15">
      <c r="A411" s="6"/>
      <c r="B411" s="13"/>
      <c r="C411" s="30"/>
      <c r="D411" s="30"/>
      <c r="E411" s="30"/>
      <c r="F411" s="30"/>
    </row>
    <row r="412" spans="1:6" ht="13" x14ac:dyDescent="0.15">
      <c r="A412" s="6"/>
      <c r="B412" s="13"/>
      <c r="C412" s="30"/>
      <c r="D412" s="30"/>
      <c r="E412" s="30"/>
      <c r="F412" s="30"/>
    </row>
    <row r="413" spans="1:6" ht="13" x14ac:dyDescent="0.15">
      <c r="A413" s="6"/>
      <c r="B413" s="13"/>
      <c r="C413" s="30"/>
      <c r="D413" s="30"/>
      <c r="E413" s="30"/>
      <c r="F413" s="30"/>
    </row>
    <row r="414" spans="1:6" ht="13" x14ac:dyDescent="0.15">
      <c r="A414" s="6"/>
      <c r="B414" s="13"/>
      <c r="C414" s="29"/>
      <c r="D414" s="29"/>
      <c r="E414" s="29"/>
      <c r="F414" s="29"/>
    </row>
    <row r="415" spans="1:6" ht="13" x14ac:dyDescent="0.15">
      <c r="A415" s="6"/>
      <c r="B415" s="13"/>
      <c r="C415" s="61"/>
      <c r="D415" s="61"/>
      <c r="E415" s="61"/>
      <c r="F415" s="61"/>
    </row>
    <row r="416" spans="1:6" ht="13" x14ac:dyDescent="0.15">
      <c r="A416" s="6"/>
      <c r="B416" s="13"/>
      <c r="C416" s="30"/>
      <c r="D416" s="30"/>
      <c r="E416" s="30"/>
      <c r="F416" s="30"/>
    </row>
    <row r="417" spans="1:6" ht="13" x14ac:dyDescent="0.15">
      <c r="A417" s="13"/>
      <c r="B417" s="13"/>
      <c r="C417" s="111"/>
      <c r="D417" s="111"/>
      <c r="E417" s="111"/>
      <c r="F417" s="111"/>
    </row>
    <row r="418" spans="1:6" ht="13" x14ac:dyDescent="0.15">
      <c r="A418" s="6"/>
      <c r="B418" s="6"/>
      <c r="C418" s="112"/>
      <c r="D418" s="112"/>
      <c r="E418" s="112"/>
      <c r="F418" s="112"/>
    </row>
    <row r="419" spans="1:6" ht="13" x14ac:dyDescent="0.15">
      <c r="A419" s="13"/>
      <c r="B419" s="6"/>
      <c r="C419" s="112"/>
      <c r="D419" s="112"/>
      <c r="E419" s="112"/>
      <c r="F419" s="112"/>
    </row>
    <row r="420" spans="1:6" ht="13" x14ac:dyDescent="0.15">
      <c r="A420" s="6"/>
      <c r="B420" s="6"/>
      <c r="C420" s="30"/>
      <c r="D420" s="30"/>
      <c r="E420" s="30"/>
      <c r="F420" s="30"/>
    </row>
    <row r="421" spans="1:6" ht="13" x14ac:dyDescent="0.15">
      <c r="A421" s="6"/>
      <c r="B421" s="6"/>
      <c r="C421" s="30"/>
      <c r="D421" s="30"/>
      <c r="E421" s="30"/>
      <c r="F421" s="30"/>
    </row>
    <row r="422" spans="1:6" ht="13" x14ac:dyDescent="0.15">
      <c r="A422" s="6"/>
      <c r="B422" s="6"/>
      <c r="C422" s="30"/>
      <c r="D422" s="30"/>
      <c r="E422" s="30"/>
      <c r="F422" s="30"/>
    </row>
    <row r="423" spans="1:6" ht="13" x14ac:dyDescent="0.15">
      <c r="A423" s="6"/>
      <c r="B423" s="6"/>
      <c r="C423" s="30"/>
      <c r="D423" s="30"/>
      <c r="E423" s="30"/>
      <c r="F423" s="30"/>
    </row>
    <row r="424" spans="1:6" ht="13" x14ac:dyDescent="0.15">
      <c r="A424" s="6"/>
      <c r="B424" s="6"/>
      <c r="C424" s="61"/>
      <c r="D424" s="61"/>
      <c r="E424" s="61"/>
      <c r="F424" s="61"/>
    </row>
    <row r="425" spans="1:6" ht="13" x14ac:dyDescent="0.15">
      <c r="A425" s="6"/>
      <c r="B425" s="6"/>
      <c r="C425" s="30"/>
      <c r="D425" s="30"/>
      <c r="E425" s="30"/>
      <c r="F425" s="30"/>
    </row>
    <row r="426" spans="1:6" ht="13" x14ac:dyDescent="0.15">
      <c r="A426" s="13"/>
      <c r="B426" s="6"/>
      <c r="C426" s="111"/>
      <c r="D426" s="111"/>
      <c r="E426" s="111"/>
      <c r="F426" s="111"/>
    </row>
    <row r="427" spans="1:6" ht="13" x14ac:dyDescent="0.15">
      <c r="A427" s="6"/>
      <c r="B427" s="70"/>
      <c r="C427" s="8"/>
      <c r="D427" s="8"/>
      <c r="E427" s="8"/>
      <c r="F427" s="8"/>
    </row>
    <row r="428" spans="1:6" ht="13" x14ac:dyDescent="0.15">
      <c r="A428" s="13"/>
      <c r="B428" s="70"/>
      <c r="C428" s="8"/>
      <c r="D428" s="8"/>
      <c r="E428" s="8"/>
      <c r="F428" s="8"/>
    </row>
    <row r="429" spans="1:6" ht="13" x14ac:dyDescent="0.15">
      <c r="A429" s="6"/>
      <c r="B429" s="70"/>
      <c r="C429" s="8"/>
      <c r="D429" s="8"/>
      <c r="E429" s="8"/>
      <c r="F429" s="8"/>
    </row>
    <row r="430" spans="1:6" ht="13" x14ac:dyDescent="0.15">
      <c r="A430" s="6"/>
      <c r="B430" s="6"/>
      <c r="C430" s="8"/>
      <c r="D430" s="8"/>
      <c r="E430" s="8"/>
      <c r="F430" s="8"/>
    </row>
    <row r="431" spans="1:6" ht="13" x14ac:dyDescent="0.15">
      <c r="A431" s="6"/>
      <c r="B431" s="6"/>
      <c r="C431" s="8"/>
      <c r="D431" s="8"/>
      <c r="E431" s="8"/>
      <c r="F431" s="8"/>
    </row>
    <row r="432" spans="1:6" ht="13" x14ac:dyDescent="0.15">
      <c r="A432" s="6"/>
      <c r="B432" s="6"/>
      <c r="C432" s="8"/>
      <c r="D432" s="8"/>
      <c r="E432" s="8"/>
      <c r="F432" s="8"/>
    </row>
    <row r="433" spans="1:6" ht="13" x14ac:dyDescent="0.15">
      <c r="A433" s="6"/>
      <c r="B433" s="6"/>
      <c r="C433" s="8"/>
      <c r="D433" s="8"/>
      <c r="E433" s="8"/>
      <c r="F433" s="8"/>
    </row>
    <row r="434" spans="1:6" ht="13" x14ac:dyDescent="0.15">
      <c r="A434" s="6"/>
      <c r="B434" s="6"/>
      <c r="C434" s="8"/>
      <c r="D434" s="8"/>
      <c r="E434" s="8"/>
      <c r="F434" s="8"/>
    </row>
    <row r="435" spans="1:6" ht="13" x14ac:dyDescent="0.15">
      <c r="A435" s="13"/>
      <c r="B435" s="6"/>
      <c r="C435" s="8"/>
      <c r="D435" s="8"/>
      <c r="E435" s="8"/>
      <c r="F435" s="8"/>
    </row>
    <row r="436" spans="1:6" ht="13" x14ac:dyDescent="0.15">
      <c r="A436" s="6"/>
      <c r="B436" s="6"/>
      <c r="C436" s="8"/>
      <c r="D436" s="8"/>
      <c r="E436" s="8"/>
      <c r="F436" s="8"/>
    </row>
    <row r="437" spans="1:6" ht="13" x14ac:dyDescent="0.15">
      <c r="A437" s="39"/>
      <c r="B437" s="6"/>
      <c r="C437" s="8"/>
      <c r="D437" s="8"/>
      <c r="E437" s="8"/>
      <c r="F437" s="8"/>
    </row>
    <row r="438" spans="1:6" ht="13" x14ac:dyDescent="0.15">
      <c r="A438" s="39"/>
      <c r="B438" s="6"/>
      <c r="C438" s="8"/>
      <c r="D438" s="8"/>
      <c r="E438" s="8"/>
      <c r="F438" s="8"/>
    </row>
    <row r="439" spans="1:6" ht="13" x14ac:dyDescent="0.15">
      <c r="A439" s="119"/>
      <c r="B439" s="39"/>
      <c r="C439" s="8"/>
      <c r="D439" s="8"/>
      <c r="E439" s="8"/>
      <c r="F439" s="8"/>
    </row>
    <row r="440" spans="1:6" ht="13" x14ac:dyDescent="0.15">
      <c r="A440" s="39"/>
      <c r="B440" s="39"/>
      <c r="C440" s="8"/>
      <c r="D440" s="125"/>
      <c r="E440" s="125"/>
      <c r="F440" s="125"/>
    </row>
    <row r="441" spans="1:6" ht="13" x14ac:dyDescent="0.15">
      <c r="A441" s="39"/>
      <c r="B441" s="39"/>
      <c r="C441" s="8"/>
      <c r="D441" s="125"/>
      <c r="E441" s="125"/>
      <c r="F441" s="125"/>
    </row>
    <row r="442" spans="1:6" ht="13" x14ac:dyDescent="0.15">
      <c r="A442" s="39"/>
      <c r="B442" s="39"/>
      <c r="C442" s="8"/>
      <c r="D442" s="125"/>
      <c r="E442" s="125"/>
      <c r="F442" s="125"/>
    </row>
    <row r="443" spans="1:6" ht="13" x14ac:dyDescent="0.15">
      <c r="A443" s="39"/>
      <c r="B443" s="39"/>
      <c r="C443" s="8"/>
      <c r="D443" s="125"/>
      <c r="E443" s="125"/>
      <c r="F443" s="125"/>
    </row>
    <row r="444" spans="1:6" ht="13" x14ac:dyDescent="0.15">
      <c r="A444" s="39"/>
      <c r="B444" s="39"/>
      <c r="C444" s="8"/>
      <c r="D444" s="125"/>
      <c r="E444" s="125"/>
      <c r="F444" s="125"/>
    </row>
    <row r="445" spans="1:6" ht="13" x14ac:dyDescent="0.15">
      <c r="A445" s="39"/>
      <c r="B445" s="39"/>
      <c r="C445" s="8"/>
      <c r="D445" s="125"/>
      <c r="E445" s="125"/>
      <c r="F445" s="125"/>
    </row>
    <row r="446" spans="1:6" ht="13" x14ac:dyDescent="0.15">
      <c r="A446" s="39"/>
      <c r="B446" s="39"/>
      <c r="C446" s="8"/>
      <c r="D446" s="125"/>
      <c r="E446" s="125"/>
      <c r="F446" s="125"/>
    </row>
    <row r="447" spans="1:6" ht="13" x14ac:dyDescent="0.15">
      <c r="A447" s="39"/>
      <c r="B447" s="39"/>
      <c r="C447" s="8"/>
      <c r="D447" s="125"/>
      <c r="E447" s="125"/>
      <c r="F447" s="125"/>
    </row>
    <row r="448" spans="1:6" ht="13" x14ac:dyDescent="0.15">
      <c r="A448" s="119"/>
      <c r="B448" s="39"/>
      <c r="C448" s="8"/>
      <c r="D448" s="125"/>
      <c r="E448" s="125"/>
      <c r="F448" s="125"/>
    </row>
    <row r="449" spans="1:6" ht="13" x14ac:dyDescent="0.15">
      <c r="A449" s="39"/>
      <c r="B449" s="39"/>
      <c r="C449" s="8"/>
      <c r="D449" s="125"/>
      <c r="E449" s="125"/>
      <c r="F449" s="125"/>
    </row>
    <row r="450" spans="1:6" ht="13" x14ac:dyDescent="0.15">
      <c r="A450" s="39"/>
      <c r="B450" s="39"/>
      <c r="C450" s="8"/>
      <c r="D450" s="125"/>
      <c r="E450" s="125"/>
      <c r="F450" s="125"/>
    </row>
    <row r="451" spans="1:6" ht="13" x14ac:dyDescent="0.15">
      <c r="A451" s="39"/>
      <c r="B451" s="39"/>
      <c r="C451" s="8"/>
      <c r="D451" s="125"/>
      <c r="E451" s="125"/>
      <c r="F451" s="125"/>
    </row>
    <row r="452" spans="1:6" ht="13" x14ac:dyDescent="0.15">
      <c r="A452" s="39"/>
      <c r="B452" s="39"/>
      <c r="C452" s="8"/>
      <c r="D452" s="125"/>
      <c r="E452" s="125"/>
      <c r="F452" s="125"/>
    </row>
    <row r="453" spans="1:6" ht="13" x14ac:dyDescent="0.15">
      <c r="A453" s="39"/>
      <c r="B453" s="39"/>
      <c r="C453" s="8"/>
      <c r="D453" s="125"/>
      <c r="E453" s="125"/>
      <c r="F453" s="125"/>
    </row>
    <row r="454" spans="1:6" ht="13" x14ac:dyDescent="0.15">
      <c r="A454" s="39"/>
      <c r="B454" s="39"/>
      <c r="C454" s="8"/>
      <c r="D454" s="125"/>
      <c r="E454" s="125"/>
      <c r="F454" s="125"/>
    </row>
    <row r="455" spans="1:6" ht="13" x14ac:dyDescent="0.15">
      <c r="A455" s="39"/>
      <c r="B455" s="39"/>
      <c r="C455" s="8"/>
      <c r="D455" s="125"/>
      <c r="E455" s="125"/>
      <c r="F455" s="125"/>
    </row>
    <row r="456" spans="1:6" ht="13" x14ac:dyDescent="0.15">
      <c r="A456" s="6"/>
      <c r="B456" s="6"/>
      <c r="C456" s="8"/>
      <c r="D456" s="8"/>
      <c r="E456" s="8"/>
      <c r="F456" s="8"/>
    </row>
    <row r="457" spans="1:6" ht="13" x14ac:dyDescent="0.15">
      <c r="A457" s="119"/>
      <c r="B457" s="6"/>
      <c r="C457" s="8"/>
      <c r="D457" s="8"/>
      <c r="E457" s="8"/>
      <c r="F457" s="8"/>
    </row>
    <row r="458" spans="1:6" ht="13" x14ac:dyDescent="0.15">
      <c r="A458" s="39"/>
      <c r="B458" s="6"/>
      <c r="C458" s="8"/>
      <c r="D458" s="8"/>
      <c r="E458" s="8"/>
      <c r="F458" s="8"/>
    </row>
    <row r="459" spans="1:6" ht="13" x14ac:dyDescent="0.15">
      <c r="A459" s="39"/>
      <c r="B459" s="6"/>
      <c r="C459" s="8"/>
      <c r="D459" s="8"/>
      <c r="E459" s="8"/>
      <c r="F459" s="8"/>
    </row>
    <row r="460" spans="1:6" ht="13" x14ac:dyDescent="0.15">
      <c r="A460" s="39"/>
      <c r="B460" s="6"/>
      <c r="C460" s="8"/>
      <c r="D460" s="8"/>
      <c r="E460" s="8"/>
      <c r="F460" s="8"/>
    </row>
    <row r="461" spans="1:6" ht="13" x14ac:dyDescent="0.15">
      <c r="A461" s="39"/>
      <c r="B461" s="6"/>
      <c r="C461" s="8"/>
      <c r="D461" s="8"/>
      <c r="E461" s="8"/>
      <c r="F461" s="8"/>
    </row>
    <row r="462" spans="1:6" ht="13" x14ac:dyDescent="0.15">
      <c r="A462" s="39"/>
      <c r="B462" s="6"/>
      <c r="C462" s="8"/>
      <c r="D462" s="8"/>
      <c r="E462" s="8"/>
      <c r="F462" s="8"/>
    </row>
    <row r="463" spans="1:6" ht="13" x14ac:dyDescent="0.15">
      <c r="A463" s="39"/>
      <c r="B463" s="6"/>
      <c r="C463" s="8"/>
      <c r="D463" s="8"/>
      <c r="E463" s="8"/>
      <c r="F463" s="8"/>
    </row>
    <row r="464" spans="1:6" ht="13" x14ac:dyDescent="0.15">
      <c r="A464" s="39"/>
      <c r="B464" s="6"/>
      <c r="C464" s="8"/>
      <c r="D464" s="8"/>
      <c r="E464" s="8"/>
      <c r="F464" s="8"/>
    </row>
    <row r="465" spans="1:6" ht="13" x14ac:dyDescent="0.15">
      <c r="A465" s="6"/>
      <c r="B465" s="6"/>
      <c r="C465" s="8"/>
      <c r="D465" s="8"/>
      <c r="E465" s="8"/>
      <c r="F465" s="8"/>
    </row>
    <row r="466" spans="1:6" ht="13" x14ac:dyDescent="0.15">
      <c r="A466" s="95"/>
      <c r="B466" s="6"/>
      <c r="C466" s="8"/>
      <c r="D466" s="8"/>
      <c r="E466" s="8"/>
      <c r="F466" s="8"/>
    </row>
    <row r="467" spans="1:6" ht="13" x14ac:dyDescent="0.15">
      <c r="A467" s="95"/>
      <c r="B467" s="6"/>
      <c r="C467" s="8"/>
      <c r="D467" s="8"/>
      <c r="E467" s="8"/>
      <c r="F467" s="8"/>
    </row>
    <row r="468" spans="1:6" ht="13" x14ac:dyDescent="0.15">
      <c r="A468" s="95"/>
      <c r="B468" s="6"/>
      <c r="C468" s="8"/>
      <c r="D468" s="8"/>
      <c r="E468" s="8"/>
      <c r="F468" s="8"/>
    </row>
    <row r="469" spans="1:6" ht="13" x14ac:dyDescent="0.15">
      <c r="A469" s="7"/>
      <c r="B469" s="6"/>
      <c r="C469" s="6"/>
      <c r="D469" s="6"/>
      <c r="E469" s="6"/>
      <c r="F469" s="6"/>
    </row>
    <row r="470" spans="1:6" ht="13" x14ac:dyDescent="0.15">
      <c r="A470" s="11"/>
      <c r="B470" s="6"/>
    </row>
    <row r="471" spans="1:6" ht="13" x14ac:dyDescent="0.15">
      <c r="A471" s="11"/>
      <c r="B471" s="6"/>
      <c r="C471" s="51"/>
      <c r="D471" s="51"/>
      <c r="E471" s="51"/>
      <c r="F471" s="51"/>
    </row>
    <row r="472" spans="1:6" ht="13" collapsed="1" x14ac:dyDescent="0.15">
      <c r="A472" s="11"/>
      <c r="B472" s="6"/>
      <c r="C472" s="12"/>
      <c r="D472" s="12"/>
      <c r="E472" s="51"/>
      <c r="F472" s="51"/>
    </row>
    <row r="473" spans="1:6" ht="13" hidden="1" outlineLevel="1" x14ac:dyDescent="0.15">
      <c r="A473" s="13"/>
      <c r="B473" s="13"/>
      <c r="C473" s="110"/>
      <c r="D473" s="110"/>
      <c r="E473" s="110"/>
      <c r="F473" s="110"/>
    </row>
    <row r="474" spans="1:6" ht="13" x14ac:dyDescent="0.15">
      <c r="A474" s="13"/>
      <c r="B474" s="13"/>
      <c r="C474" s="17"/>
      <c r="D474" s="17"/>
      <c r="E474" s="17"/>
      <c r="F474" s="17"/>
    </row>
    <row r="475" spans="1:6" ht="13" x14ac:dyDescent="0.15">
      <c r="A475" s="13"/>
      <c r="B475" s="13"/>
      <c r="C475" s="7"/>
      <c r="D475" s="7"/>
      <c r="E475" s="7"/>
      <c r="F475" s="7"/>
    </row>
    <row r="476" spans="1:6" ht="13" x14ac:dyDescent="0.15">
      <c r="A476" s="6"/>
      <c r="B476" s="13"/>
      <c r="C476" s="30"/>
      <c r="D476" s="30"/>
      <c r="E476" s="30"/>
      <c r="F476" s="30"/>
    </row>
    <row r="477" spans="1:6" ht="13" x14ac:dyDescent="0.15">
      <c r="A477" s="6"/>
      <c r="B477" s="13"/>
      <c r="C477" s="30"/>
      <c r="D477" s="30"/>
      <c r="E477" s="30"/>
      <c r="F477" s="30"/>
    </row>
    <row r="478" spans="1:6" ht="13" x14ac:dyDescent="0.15">
      <c r="A478" s="6"/>
      <c r="B478" s="13"/>
      <c r="C478" s="30"/>
      <c r="D478" s="30"/>
      <c r="E478" s="30"/>
      <c r="F478" s="30"/>
    </row>
    <row r="479" spans="1:6" ht="13" x14ac:dyDescent="0.15">
      <c r="A479" s="6"/>
      <c r="B479" s="13"/>
      <c r="C479" s="29"/>
      <c r="D479" s="29"/>
      <c r="E479" s="29"/>
      <c r="F479" s="29"/>
    </row>
    <row r="480" spans="1:6" ht="13" x14ac:dyDescent="0.15">
      <c r="A480" s="6"/>
      <c r="B480" s="13"/>
      <c r="C480" s="61"/>
      <c r="D480" s="61"/>
      <c r="E480" s="61"/>
      <c r="F480" s="61"/>
    </row>
    <row r="481" spans="1:6" ht="13" x14ac:dyDescent="0.15">
      <c r="A481" s="6"/>
      <c r="B481" s="13"/>
      <c r="C481" s="30"/>
      <c r="D481" s="30"/>
      <c r="E481" s="30"/>
      <c r="F481" s="30"/>
    </row>
    <row r="482" spans="1:6" ht="13" x14ac:dyDescent="0.15">
      <c r="A482" s="13"/>
      <c r="B482" s="13"/>
      <c r="C482" s="111"/>
      <c r="D482" s="111"/>
      <c r="E482" s="111"/>
      <c r="F482" s="111"/>
    </row>
    <row r="483" spans="1:6" ht="13" x14ac:dyDescent="0.15">
      <c r="A483" s="6"/>
      <c r="B483" s="6"/>
      <c r="C483" s="112"/>
      <c r="D483" s="112"/>
      <c r="E483" s="112"/>
      <c r="F483" s="112"/>
    </row>
    <row r="484" spans="1:6" ht="13" x14ac:dyDescent="0.15">
      <c r="A484" s="13"/>
      <c r="B484" s="6"/>
      <c r="C484" s="112"/>
      <c r="D484" s="112"/>
      <c r="E484" s="112"/>
      <c r="F484" s="112"/>
    </row>
    <row r="485" spans="1:6" ht="13" x14ac:dyDescent="0.15">
      <c r="A485" s="6"/>
      <c r="B485" s="6"/>
      <c r="C485" s="30"/>
      <c r="D485" s="30"/>
      <c r="E485" s="30"/>
      <c r="F485" s="30"/>
    </row>
    <row r="486" spans="1:6" ht="13" x14ac:dyDescent="0.15">
      <c r="A486" s="6"/>
      <c r="B486" s="6"/>
      <c r="C486" s="30"/>
      <c r="D486" s="30"/>
      <c r="E486" s="30"/>
      <c r="F486" s="30"/>
    </row>
    <row r="487" spans="1:6" ht="13" x14ac:dyDescent="0.15">
      <c r="A487" s="6"/>
      <c r="B487" s="6"/>
      <c r="C487" s="30"/>
      <c r="D487" s="30"/>
      <c r="E487" s="30"/>
      <c r="F487" s="30"/>
    </row>
    <row r="488" spans="1:6" ht="13" x14ac:dyDescent="0.15">
      <c r="A488" s="6"/>
      <c r="B488" s="6"/>
      <c r="C488" s="30"/>
      <c r="D488" s="30"/>
      <c r="E488" s="30"/>
      <c r="F488" s="30"/>
    </row>
    <row r="489" spans="1:6" ht="13" x14ac:dyDescent="0.15">
      <c r="A489" s="6"/>
      <c r="B489" s="6"/>
      <c r="C489" s="61"/>
      <c r="D489" s="61"/>
      <c r="E489" s="61"/>
      <c r="F489" s="61"/>
    </row>
    <row r="490" spans="1:6" ht="13" x14ac:dyDescent="0.15">
      <c r="A490" s="6"/>
      <c r="B490" s="6"/>
      <c r="C490" s="30"/>
      <c r="D490" s="30"/>
      <c r="E490" s="30"/>
      <c r="F490" s="30"/>
    </row>
    <row r="491" spans="1:6" ht="13" x14ac:dyDescent="0.15">
      <c r="A491" s="13"/>
      <c r="B491" s="6"/>
      <c r="C491" s="111"/>
      <c r="D491" s="111"/>
      <c r="E491" s="111"/>
      <c r="F491" s="111"/>
    </row>
    <row r="492" spans="1:6" ht="13" x14ac:dyDescent="0.15">
      <c r="A492" s="6"/>
      <c r="B492" s="70"/>
      <c r="C492" s="8"/>
      <c r="D492" s="8"/>
      <c r="E492" s="8"/>
      <c r="F492" s="8"/>
    </row>
    <row r="493" spans="1:6" ht="13" x14ac:dyDescent="0.15">
      <c r="A493" s="13"/>
      <c r="B493" s="70"/>
      <c r="C493" s="8"/>
      <c r="D493" s="8"/>
      <c r="E493" s="8"/>
      <c r="F493" s="8"/>
    </row>
    <row r="494" spans="1:6" ht="13" x14ac:dyDescent="0.15">
      <c r="A494" s="6"/>
      <c r="B494" s="70"/>
      <c r="C494" s="8"/>
      <c r="D494" s="8"/>
      <c r="E494" s="8"/>
      <c r="F494" s="8"/>
    </row>
    <row r="495" spans="1:6" ht="13" x14ac:dyDescent="0.15">
      <c r="A495" s="6"/>
      <c r="B495" s="6"/>
      <c r="C495" s="8"/>
      <c r="D495" s="8"/>
      <c r="E495" s="8"/>
      <c r="F495" s="8"/>
    </row>
    <row r="496" spans="1:6" ht="13" x14ac:dyDescent="0.15">
      <c r="A496" s="6"/>
      <c r="B496" s="6"/>
      <c r="C496" s="8"/>
      <c r="D496" s="8"/>
      <c r="E496" s="8"/>
      <c r="F496" s="8"/>
    </row>
    <row r="497" spans="1:6" ht="13" x14ac:dyDescent="0.15">
      <c r="A497" s="6"/>
      <c r="B497" s="6"/>
      <c r="C497" s="8"/>
      <c r="D497" s="8"/>
      <c r="E497" s="8"/>
      <c r="F497" s="8"/>
    </row>
    <row r="498" spans="1:6" ht="13" x14ac:dyDescent="0.15">
      <c r="A498" s="6"/>
      <c r="B498" s="6"/>
      <c r="C498" s="8"/>
      <c r="D498" s="8"/>
      <c r="E498" s="8"/>
      <c r="F498" s="8"/>
    </row>
    <row r="499" spans="1:6" ht="13" x14ac:dyDescent="0.15">
      <c r="A499" s="6"/>
      <c r="B499" s="6"/>
      <c r="C499" s="8"/>
      <c r="D499" s="8"/>
      <c r="E499" s="8"/>
      <c r="F499" s="8"/>
    </row>
    <row r="500" spans="1:6" ht="13" x14ac:dyDescent="0.15">
      <c r="A500" s="13"/>
      <c r="B500" s="6"/>
      <c r="C500" s="8"/>
      <c r="D500" s="8"/>
      <c r="E500" s="8"/>
      <c r="F500" s="8"/>
    </row>
    <row r="501" spans="1:6" ht="13" x14ac:dyDescent="0.15">
      <c r="A501" s="6"/>
      <c r="B501" s="6"/>
      <c r="C501" s="8"/>
      <c r="D501" s="8"/>
      <c r="E501" s="8"/>
      <c r="F501" s="8"/>
    </row>
    <row r="502" spans="1:6" ht="13" x14ac:dyDescent="0.15">
      <c r="A502" s="39"/>
      <c r="B502" s="6"/>
      <c r="C502" s="8"/>
      <c r="D502" s="8"/>
      <c r="E502" s="8"/>
      <c r="F502" s="8"/>
    </row>
    <row r="503" spans="1:6" ht="13" x14ac:dyDescent="0.15">
      <c r="A503" s="39"/>
      <c r="B503" s="6"/>
      <c r="C503" s="8"/>
      <c r="D503" s="8"/>
      <c r="E503" s="8"/>
      <c r="F503" s="8"/>
    </row>
    <row r="504" spans="1:6" ht="13" x14ac:dyDescent="0.15">
      <c r="A504" s="119"/>
      <c r="B504" s="39"/>
      <c r="C504" s="8"/>
      <c r="D504" s="8"/>
      <c r="E504" s="8"/>
      <c r="F504" s="8"/>
    </row>
    <row r="505" spans="1:6" ht="13" x14ac:dyDescent="0.15">
      <c r="A505" s="39"/>
      <c r="B505" s="39"/>
      <c r="C505" s="8"/>
      <c r="D505" s="125"/>
      <c r="E505" s="125"/>
      <c r="F505" s="125"/>
    </row>
    <row r="506" spans="1:6" ht="13" x14ac:dyDescent="0.15">
      <c r="A506" s="39"/>
      <c r="B506" s="39"/>
      <c r="C506" s="8"/>
      <c r="D506" s="125"/>
      <c r="E506" s="125"/>
      <c r="F506" s="125"/>
    </row>
    <row r="507" spans="1:6" ht="13" x14ac:dyDescent="0.15">
      <c r="A507" s="39"/>
      <c r="B507" s="39"/>
      <c r="C507" s="8"/>
      <c r="D507" s="125"/>
      <c r="E507" s="125"/>
      <c r="F507" s="125"/>
    </row>
    <row r="508" spans="1:6" ht="13" x14ac:dyDescent="0.15">
      <c r="A508" s="39"/>
      <c r="B508" s="39"/>
      <c r="C508" s="8"/>
      <c r="D508" s="125"/>
      <c r="E508" s="125"/>
      <c r="F508" s="125"/>
    </row>
    <row r="509" spans="1:6" ht="13" x14ac:dyDescent="0.15">
      <c r="A509" s="39"/>
      <c r="B509" s="39"/>
      <c r="C509" s="8"/>
      <c r="D509" s="125"/>
      <c r="E509" s="125"/>
      <c r="F509" s="125"/>
    </row>
    <row r="510" spans="1:6" ht="13" x14ac:dyDescent="0.15">
      <c r="A510" s="39"/>
      <c r="B510" s="39"/>
      <c r="C510" s="8"/>
      <c r="D510" s="125"/>
      <c r="E510" s="125"/>
      <c r="F510" s="125"/>
    </row>
    <row r="511" spans="1:6" ht="13" x14ac:dyDescent="0.15">
      <c r="A511" s="39"/>
      <c r="B511" s="39"/>
      <c r="C511" s="8"/>
      <c r="D511" s="125"/>
      <c r="E511" s="125"/>
      <c r="F511" s="125"/>
    </row>
    <row r="512" spans="1:6" ht="13" x14ac:dyDescent="0.15">
      <c r="A512" s="39"/>
      <c r="B512" s="39"/>
      <c r="C512" s="8"/>
      <c r="D512" s="125"/>
      <c r="E512" s="125"/>
      <c r="F512" s="125"/>
    </row>
    <row r="513" spans="1:6" ht="13" x14ac:dyDescent="0.15">
      <c r="A513" s="119"/>
      <c r="B513" s="39"/>
      <c r="C513" s="8"/>
      <c r="D513" s="125"/>
      <c r="E513" s="125"/>
      <c r="F513" s="125"/>
    </row>
    <row r="514" spans="1:6" ht="13" x14ac:dyDescent="0.15">
      <c r="A514" s="39"/>
      <c r="B514" s="39"/>
      <c r="C514" s="8"/>
      <c r="D514" s="125"/>
      <c r="E514" s="125"/>
      <c r="F514" s="125"/>
    </row>
    <row r="515" spans="1:6" ht="13" x14ac:dyDescent="0.15">
      <c r="A515" s="39"/>
      <c r="B515" s="39"/>
      <c r="C515" s="8"/>
      <c r="D515" s="125"/>
      <c r="E515" s="125"/>
      <c r="F515" s="125"/>
    </row>
    <row r="516" spans="1:6" ht="13" x14ac:dyDescent="0.15">
      <c r="A516" s="39"/>
      <c r="B516" s="39"/>
      <c r="C516" s="8"/>
      <c r="D516" s="125"/>
      <c r="E516" s="125"/>
      <c r="F516" s="125"/>
    </row>
    <row r="517" spans="1:6" ht="13" x14ac:dyDescent="0.15">
      <c r="A517" s="39"/>
      <c r="B517" s="39"/>
      <c r="C517" s="8"/>
      <c r="D517" s="125"/>
      <c r="E517" s="125"/>
      <c r="F517" s="125"/>
    </row>
    <row r="518" spans="1:6" ht="13" x14ac:dyDescent="0.15">
      <c r="A518" s="39"/>
      <c r="B518" s="39"/>
      <c r="C518" s="8"/>
      <c r="D518" s="125"/>
      <c r="E518" s="125"/>
      <c r="F518" s="125"/>
    </row>
    <row r="519" spans="1:6" ht="13" x14ac:dyDescent="0.15">
      <c r="A519" s="39"/>
      <c r="B519" s="39"/>
      <c r="C519" s="8"/>
      <c r="D519" s="125"/>
      <c r="E519" s="125"/>
      <c r="F519" s="125"/>
    </row>
    <row r="520" spans="1:6" ht="13" x14ac:dyDescent="0.15">
      <c r="A520" s="39"/>
      <c r="B520" s="39"/>
      <c r="C520" s="8"/>
      <c r="D520" s="125"/>
      <c r="E520" s="125"/>
      <c r="F520" s="125"/>
    </row>
    <row r="521" spans="1:6" ht="13" x14ac:dyDescent="0.15">
      <c r="A521" s="6"/>
      <c r="B521" s="6"/>
      <c r="C521" s="8"/>
      <c r="D521" s="8"/>
      <c r="E521" s="8"/>
      <c r="F521" s="8"/>
    </row>
    <row r="522" spans="1:6" ht="13" x14ac:dyDescent="0.15">
      <c r="A522" s="119"/>
      <c r="B522" s="6"/>
      <c r="C522" s="8"/>
      <c r="D522" s="8"/>
      <c r="E522" s="8"/>
      <c r="F522" s="8"/>
    </row>
    <row r="523" spans="1:6" ht="13" x14ac:dyDescent="0.15">
      <c r="A523" s="39"/>
      <c r="B523" s="6"/>
      <c r="C523" s="8"/>
      <c r="D523" s="8"/>
      <c r="E523" s="8"/>
      <c r="F523" s="8"/>
    </row>
    <row r="524" spans="1:6" ht="13" x14ac:dyDescent="0.15">
      <c r="A524" s="39"/>
      <c r="B524" s="6"/>
      <c r="C524" s="8"/>
      <c r="D524" s="8"/>
      <c r="E524" s="8"/>
      <c r="F524" s="8"/>
    </row>
    <row r="525" spans="1:6" ht="13" x14ac:dyDescent="0.15">
      <c r="A525" s="39"/>
      <c r="B525" s="6"/>
      <c r="C525" s="8"/>
      <c r="D525" s="8"/>
      <c r="E525" s="8"/>
      <c r="F525" s="8"/>
    </row>
    <row r="526" spans="1:6" ht="13" x14ac:dyDescent="0.15">
      <c r="A526" s="39"/>
      <c r="B526" s="6"/>
      <c r="C526" s="8"/>
      <c r="D526" s="8"/>
      <c r="E526" s="8"/>
      <c r="F526" s="8"/>
    </row>
    <row r="527" spans="1:6" ht="13" x14ac:dyDescent="0.15">
      <c r="A527" s="39"/>
      <c r="B527" s="6"/>
      <c r="C527" s="8"/>
      <c r="D527" s="8"/>
      <c r="E527" s="8"/>
      <c r="F527" s="8"/>
    </row>
    <row r="528" spans="1:6" ht="13" x14ac:dyDescent="0.15">
      <c r="A528" s="39"/>
      <c r="B528" s="6"/>
      <c r="C528" s="8"/>
      <c r="D528" s="8"/>
      <c r="E528" s="8"/>
      <c r="F528" s="8"/>
    </row>
    <row r="529" spans="1:6" ht="13" x14ac:dyDescent="0.15">
      <c r="A529" s="39"/>
      <c r="B529" s="6"/>
      <c r="C529" s="8"/>
      <c r="D529" s="8"/>
      <c r="E529" s="8"/>
      <c r="F529" s="8"/>
    </row>
    <row r="530" spans="1:6" ht="13" x14ac:dyDescent="0.15">
      <c r="A530" s="6"/>
      <c r="B530" s="6"/>
      <c r="C530" s="8"/>
      <c r="D530" s="8"/>
      <c r="E530" s="8"/>
      <c r="F530" s="8"/>
    </row>
    <row r="531" spans="1:6" ht="13" x14ac:dyDescent="0.15">
      <c r="A531" s="95"/>
      <c r="B531" s="6"/>
      <c r="C531" s="8"/>
      <c r="D531" s="8"/>
      <c r="E531" s="8"/>
      <c r="F531" s="8"/>
    </row>
    <row r="532" spans="1:6" ht="13" x14ac:dyDescent="0.15">
      <c r="A532" s="95"/>
      <c r="B532" s="6"/>
      <c r="C532" s="8"/>
      <c r="D532" s="8"/>
      <c r="E532" s="8"/>
      <c r="F532" s="8"/>
    </row>
    <row r="533" spans="1:6" ht="13" x14ac:dyDescent="0.15">
      <c r="A533" s="95"/>
      <c r="B533" s="6"/>
      <c r="C533" s="8"/>
      <c r="D533" s="8"/>
      <c r="E533" s="8"/>
      <c r="F533" s="8"/>
    </row>
    <row r="534" spans="1:6" ht="13" x14ac:dyDescent="0.15">
      <c r="A534" s="7"/>
      <c r="B534" s="6"/>
      <c r="C534" s="6"/>
      <c r="D534" s="6"/>
      <c r="E534" s="6"/>
      <c r="F534" s="6"/>
    </row>
    <row r="535" spans="1:6" ht="13" x14ac:dyDescent="0.15">
      <c r="A535" s="11"/>
      <c r="B535" s="6"/>
    </row>
    <row r="536" spans="1:6" ht="13" x14ac:dyDescent="0.15">
      <c r="A536" s="11"/>
      <c r="B536" s="6"/>
      <c r="C536" s="51"/>
      <c r="D536" s="51"/>
      <c r="E536" s="51"/>
      <c r="F536" s="51"/>
    </row>
    <row r="537" spans="1:6" ht="13" collapsed="1" x14ac:dyDescent="0.15">
      <c r="A537" s="11"/>
      <c r="B537" s="6"/>
      <c r="C537" s="12"/>
      <c r="D537" s="12"/>
      <c r="E537" s="51"/>
      <c r="F537" s="51"/>
    </row>
    <row r="538" spans="1:6" ht="13" hidden="1" outlineLevel="1" x14ac:dyDescent="0.15">
      <c r="A538" s="13"/>
      <c r="B538" s="13"/>
      <c r="C538" s="110"/>
      <c r="D538" s="110"/>
      <c r="E538" s="110"/>
      <c r="F538" s="110"/>
    </row>
    <row r="539" spans="1:6" ht="13" x14ac:dyDescent="0.15">
      <c r="A539" s="13"/>
      <c r="B539" s="13"/>
      <c r="C539" s="17"/>
      <c r="D539" s="17"/>
      <c r="E539" s="17"/>
      <c r="F539" s="17"/>
    </row>
    <row r="540" spans="1:6" ht="13" x14ac:dyDescent="0.15">
      <c r="A540" s="13"/>
      <c r="B540" s="13"/>
      <c r="C540" s="7"/>
      <c r="D540" s="7"/>
      <c r="E540" s="7"/>
      <c r="F540" s="7"/>
    </row>
    <row r="541" spans="1:6" ht="13" x14ac:dyDescent="0.15">
      <c r="A541" s="6"/>
      <c r="B541" s="13"/>
      <c r="C541" s="30"/>
      <c r="D541" s="30"/>
      <c r="E541" s="30"/>
      <c r="F541" s="30"/>
    </row>
    <row r="542" spans="1:6" ht="13" x14ac:dyDescent="0.15">
      <c r="A542" s="6"/>
      <c r="B542" s="13"/>
      <c r="C542" s="30"/>
      <c r="D542" s="30"/>
      <c r="E542" s="30"/>
      <c r="F542" s="30"/>
    </row>
    <row r="543" spans="1:6" ht="13" x14ac:dyDescent="0.15">
      <c r="A543" s="6"/>
      <c r="B543" s="13"/>
      <c r="C543" s="30"/>
      <c r="D543" s="30"/>
      <c r="E543" s="30"/>
      <c r="F543" s="30"/>
    </row>
    <row r="544" spans="1:6" ht="13" x14ac:dyDescent="0.15">
      <c r="A544" s="6"/>
      <c r="B544" s="13"/>
      <c r="C544" s="29"/>
      <c r="D544" s="29"/>
      <c r="E544" s="29"/>
      <c r="F544" s="29"/>
    </row>
    <row r="545" spans="1:6" ht="13" x14ac:dyDescent="0.15">
      <c r="A545" s="6"/>
      <c r="B545" s="13"/>
      <c r="C545" s="61"/>
      <c r="D545" s="61"/>
      <c r="E545" s="61"/>
      <c r="F545" s="61"/>
    </row>
    <row r="546" spans="1:6" ht="13" x14ac:dyDescent="0.15">
      <c r="A546" s="6"/>
      <c r="B546" s="13"/>
      <c r="C546" s="30"/>
      <c r="D546" s="30"/>
      <c r="E546" s="30"/>
      <c r="F546" s="30"/>
    </row>
    <row r="547" spans="1:6" ht="13" x14ac:dyDescent="0.15">
      <c r="A547" s="13"/>
      <c r="B547" s="13"/>
      <c r="C547" s="111"/>
      <c r="D547" s="111"/>
      <c r="E547" s="111"/>
      <c r="F547" s="111"/>
    </row>
    <row r="548" spans="1:6" ht="13" x14ac:dyDescent="0.15">
      <c r="A548" s="6"/>
      <c r="B548" s="6"/>
      <c r="C548" s="112"/>
      <c r="D548" s="112"/>
      <c r="E548" s="112"/>
      <c r="F548" s="112"/>
    </row>
    <row r="549" spans="1:6" ht="13" x14ac:dyDescent="0.15">
      <c r="A549" s="13"/>
      <c r="B549" s="6"/>
      <c r="C549" s="112"/>
      <c r="D549" s="112"/>
      <c r="E549" s="112"/>
      <c r="F549" s="112"/>
    </row>
    <row r="550" spans="1:6" ht="13" x14ac:dyDescent="0.15">
      <c r="A550" s="6"/>
      <c r="B550" s="6"/>
      <c r="C550" s="30"/>
      <c r="D550" s="30"/>
      <c r="E550" s="30"/>
      <c r="F550" s="30"/>
    </row>
    <row r="551" spans="1:6" ht="13" x14ac:dyDescent="0.15">
      <c r="A551" s="6"/>
      <c r="B551" s="6"/>
      <c r="C551" s="30"/>
      <c r="D551" s="30"/>
      <c r="E551" s="30"/>
      <c r="F551" s="30"/>
    </row>
    <row r="552" spans="1:6" ht="13" x14ac:dyDescent="0.15">
      <c r="A552" s="6"/>
      <c r="B552" s="6"/>
      <c r="C552" s="30"/>
      <c r="D552" s="30"/>
      <c r="E552" s="30"/>
      <c r="F552" s="30"/>
    </row>
    <row r="553" spans="1:6" ht="13" x14ac:dyDescent="0.15">
      <c r="A553" s="6"/>
      <c r="B553" s="6"/>
      <c r="C553" s="30"/>
      <c r="D553" s="30"/>
      <c r="E553" s="30"/>
      <c r="F553" s="30"/>
    </row>
    <row r="554" spans="1:6" ht="13" x14ac:dyDescent="0.15">
      <c r="A554" s="6"/>
      <c r="B554" s="6"/>
      <c r="C554" s="61"/>
      <c r="D554" s="61"/>
      <c r="E554" s="61"/>
      <c r="F554" s="61"/>
    </row>
    <row r="555" spans="1:6" ht="13" x14ac:dyDescent="0.15">
      <c r="A555" s="6"/>
      <c r="B555" s="6"/>
      <c r="C555" s="30"/>
      <c r="D555" s="30"/>
      <c r="E555" s="30"/>
      <c r="F555" s="30"/>
    </row>
    <row r="556" spans="1:6" ht="13" x14ac:dyDescent="0.15">
      <c r="A556" s="13"/>
      <c r="B556" s="6"/>
      <c r="C556" s="111"/>
      <c r="D556" s="111"/>
      <c r="E556" s="111"/>
      <c r="F556" s="111"/>
    </row>
    <row r="557" spans="1:6" ht="13" x14ac:dyDescent="0.15">
      <c r="A557" s="6"/>
      <c r="B557" s="70"/>
      <c r="C557" s="8"/>
      <c r="D557" s="8"/>
      <c r="E557" s="8"/>
      <c r="F557" s="8"/>
    </row>
    <row r="558" spans="1:6" ht="13" x14ac:dyDescent="0.15">
      <c r="A558" s="13"/>
      <c r="B558" s="70"/>
      <c r="C558" s="8"/>
      <c r="D558" s="8"/>
      <c r="E558" s="8"/>
      <c r="F558" s="8"/>
    </row>
    <row r="559" spans="1:6" ht="13" x14ac:dyDescent="0.15">
      <c r="A559" s="6"/>
      <c r="B559" s="70"/>
      <c r="C559" s="8"/>
      <c r="D559" s="8"/>
      <c r="E559" s="8"/>
      <c r="F559" s="8"/>
    </row>
    <row r="560" spans="1:6" ht="13" x14ac:dyDescent="0.15">
      <c r="A560" s="6"/>
      <c r="B560" s="6"/>
      <c r="C560" s="8"/>
      <c r="D560" s="8"/>
      <c r="E560" s="8"/>
      <c r="F560" s="8"/>
    </row>
    <row r="561" spans="1:6" ht="13" x14ac:dyDescent="0.15">
      <c r="A561" s="6"/>
      <c r="B561" s="6"/>
      <c r="C561" s="8"/>
      <c r="D561" s="8"/>
      <c r="E561" s="8"/>
      <c r="F561" s="8"/>
    </row>
    <row r="562" spans="1:6" ht="13" x14ac:dyDescent="0.15">
      <c r="A562" s="6"/>
      <c r="B562" s="6"/>
      <c r="C562" s="8"/>
      <c r="D562" s="8"/>
      <c r="E562" s="8"/>
      <c r="F562" s="8"/>
    </row>
    <row r="563" spans="1:6" ht="13" x14ac:dyDescent="0.15">
      <c r="A563" s="6"/>
      <c r="B563" s="6"/>
      <c r="C563" s="8"/>
      <c r="D563" s="8"/>
      <c r="E563" s="8"/>
      <c r="F563" s="8"/>
    </row>
    <row r="564" spans="1:6" ht="13" x14ac:dyDescent="0.15">
      <c r="A564" s="6"/>
      <c r="B564" s="6"/>
      <c r="C564" s="8"/>
      <c r="D564" s="8"/>
      <c r="E564" s="8"/>
      <c r="F564" s="8"/>
    </row>
    <row r="565" spans="1:6" ht="13" x14ac:dyDescent="0.15">
      <c r="A565" s="13"/>
      <c r="B565" s="6"/>
      <c r="C565" s="8"/>
      <c r="D565" s="8"/>
      <c r="E565" s="8"/>
      <c r="F565" s="8"/>
    </row>
    <row r="566" spans="1:6" ht="13" x14ac:dyDescent="0.15">
      <c r="A566" s="6"/>
      <c r="B566" s="6"/>
      <c r="C566" s="8"/>
      <c r="D566" s="8"/>
      <c r="E566" s="8"/>
      <c r="F566" s="8"/>
    </row>
    <row r="567" spans="1:6" ht="13" x14ac:dyDescent="0.15">
      <c r="A567" s="39"/>
      <c r="B567" s="6"/>
      <c r="C567" s="8"/>
      <c r="D567" s="8"/>
      <c r="E567" s="8"/>
      <c r="F567" s="8"/>
    </row>
    <row r="568" spans="1:6" ht="13" x14ac:dyDescent="0.15">
      <c r="A568" s="39"/>
      <c r="B568" s="6"/>
      <c r="C568" s="8"/>
      <c r="D568" s="8"/>
      <c r="E568" s="8"/>
      <c r="F568" s="8"/>
    </row>
    <row r="569" spans="1:6" ht="13" x14ac:dyDescent="0.15">
      <c r="A569" s="119"/>
      <c r="B569" s="39"/>
      <c r="C569" s="8"/>
      <c r="D569" s="8"/>
      <c r="E569" s="8"/>
      <c r="F569" s="8"/>
    </row>
    <row r="570" spans="1:6" ht="13" x14ac:dyDescent="0.15">
      <c r="A570" s="39"/>
      <c r="B570" s="39"/>
      <c r="C570" s="8"/>
      <c r="D570" s="125"/>
      <c r="E570" s="125"/>
      <c r="F570" s="125"/>
    </row>
    <row r="571" spans="1:6" ht="13" x14ac:dyDescent="0.15">
      <c r="A571" s="39"/>
      <c r="B571" s="39"/>
      <c r="C571" s="8"/>
      <c r="D571" s="125"/>
      <c r="E571" s="125"/>
      <c r="F571" s="125"/>
    </row>
    <row r="572" spans="1:6" ht="13" x14ac:dyDescent="0.15">
      <c r="A572" s="39"/>
      <c r="B572" s="39"/>
      <c r="C572" s="8"/>
      <c r="D572" s="125"/>
      <c r="E572" s="125"/>
      <c r="F572" s="125"/>
    </row>
    <row r="573" spans="1:6" ht="13" x14ac:dyDescent="0.15">
      <c r="A573" s="39"/>
      <c r="B573" s="39"/>
      <c r="C573" s="8"/>
      <c r="D573" s="125"/>
      <c r="E573" s="125"/>
      <c r="F573" s="125"/>
    </row>
    <row r="574" spans="1:6" ht="13" x14ac:dyDescent="0.15">
      <c r="A574" s="39"/>
      <c r="B574" s="39"/>
      <c r="C574" s="8"/>
      <c r="D574" s="125"/>
      <c r="E574" s="125"/>
      <c r="F574" s="125"/>
    </row>
    <row r="575" spans="1:6" ht="13" x14ac:dyDescent="0.15">
      <c r="A575" s="39"/>
      <c r="B575" s="39"/>
      <c r="C575" s="8"/>
      <c r="D575" s="125"/>
      <c r="E575" s="125"/>
      <c r="F575" s="125"/>
    </row>
    <row r="576" spans="1:6" ht="13" x14ac:dyDescent="0.15">
      <c r="A576" s="39"/>
      <c r="B576" s="39"/>
      <c r="C576" s="8"/>
      <c r="D576" s="125"/>
      <c r="E576" s="125"/>
      <c r="F576" s="125"/>
    </row>
    <row r="577" spans="1:6" ht="13" x14ac:dyDescent="0.15">
      <c r="A577" s="39"/>
      <c r="B577" s="39"/>
      <c r="C577" s="8"/>
      <c r="D577" s="125"/>
      <c r="E577" s="125"/>
      <c r="F577" s="125"/>
    </row>
    <row r="578" spans="1:6" ht="13" x14ac:dyDescent="0.15">
      <c r="A578" s="119"/>
      <c r="B578" s="39"/>
      <c r="C578" s="8"/>
      <c r="D578" s="125"/>
      <c r="E578" s="125"/>
      <c r="F578" s="125"/>
    </row>
    <row r="579" spans="1:6" ht="13" x14ac:dyDescent="0.15">
      <c r="A579" s="39"/>
      <c r="B579" s="39"/>
      <c r="C579" s="8"/>
      <c r="D579" s="125"/>
      <c r="E579" s="125"/>
      <c r="F579" s="125"/>
    </row>
    <row r="580" spans="1:6" ht="13" x14ac:dyDescent="0.15">
      <c r="A580" s="39"/>
      <c r="B580" s="39"/>
      <c r="C580" s="8"/>
      <c r="D580" s="125"/>
      <c r="E580" s="125"/>
      <c r="F580" s="125"/>
    </row>
    <row r="581" spans="1:6" ht="13" x14ac:dyDescent="0.15">
      <c r="A581" s="39"/>
      <c r="B581" s="39"/>
      <c r="C581" s="8"/>
      <c r="D581" s="125"/>
      <c r="E581" s="125"/>
      <c r="F581" s="125"/>
    </row>
    <row r="582" spans="1:6" ht="13" x14ac:dyDescent="0.15">
      <c r="A582" s="39"/>
      <c r="B582" s="39"/>
      <c r="C582" s="8"/>
      <c r="D582" s="125"/>
      <c r="E582" s="125"/>
      <c r="F582" s="125"/>
    </row>
    <row r="583" spans="1:6" ht="13" x14ac:dyDescent="0.15">
      <c r="A583" s="39"/>
      <c r="B583" s="39"/>
      <c r="C583" s="8"/>
      <c r="D583" s="125"/>
      <c r="E583" s="125"/>
      <c r="F583" s="125"/>
    </row>
    <row r="584" spans="1:6" ht="13" x14ac:dyDescent="0.15">
      <c r="A584" s="39"/>
      <c r="B584" s="39"/>
      <c r="C584" s="8"/>
      <c r="D584" s="125"/>
      <c r="E584" s="125"/>
      <c r="F584" s="125"/>
    </row>
    <row r="585" spans="1:6" ht="13" x14ac:dyDescent="0.15">
      <c r="A585" s="39"/>
      <c r="B585" s="39"/>
      <c r="C585" s="8"/>
      <c r="D585" s="125"/>
      <c r="E585" s="125"/>
      <c r="F585" s="125"/>
    </row>
    <row r="586" spans="1:6" ht="13" x14ac:dyDescent="0.15">
      <c r="A586" s="6"/>
      <c r="B586" s="6"/>
      <c r="C586" s="8"/>
      <c r="D586" s="8"/>
      <c r="E586" s="8"/>
      <c r="F586" s="8"/>
    </row>
    <row r="587" spans="1:6" ht="13" x14ac:dyDescent="0.15">
      <c r="A587" s="119"/>
      <c r="B587" s="6"/>
      <c r="C587" s="8"/>
      <c r="D587" s="8"/>
      <c r="E587" s="8"/>
      <c r="F587" s="8"/>
    </row>
    <row r="588" spans="1:6" ht="13" x14ac:dyDescent="0.15">
      <c r="A588" s="39"/>
      <c r="B588" s="6"/>
      <c r="C588" s="8"/>
      <c r="D588" s="8"/>
      <c r="E588" s="8"/>
      <c r="F588" s="8"/>
    </row>
    <row r="589" spans="1:6" ht="13" x14ac:dyDescent="0.15">
      <c r="A589" s="39"/>
      <c r="B589" s="6"/>
      <c r="C589" s="8"/>
      <c r="D589" s="8"/>
      <c r="E589" s="8"/>
      <c r="F589" s="8"/>
    </row>
    <row r="590" spans="1:6" ht="13" x14ac:dyDescent="0.15">
      <c r="A590" s="39"/>
      <c r="B590" s="6"/>
      <c r="C590" s="8"/>
      <c r="D590" s="8"/>
      <c r="E590" s="8"/>
      <c r="F590" s="8"/>
    </row>
    <row r="591" spans="1:6" ht="13" x14ac:dyDescent="0.15">
      <c r="A591" s="39"/>
      <c r="B591" s="6"/>
      <c r="C591" s="8"/>
      <c r="D591" s="8"/>
      <c r="E591" s="8"/>
      <c r="F591" s="8"/>
    </row>
    <row r="592" spans="1:6" ht="13" x14ac:dyDescent="0.15">
      <c r="A592" s="39"/>
      <c r="B592" s="6"/>
      <c r="C592" s="8"/>
      <c r="D592" s="8"/>
      <c r="E592" s="8"/>
      <c r="F592" s="8"/>
    </row>
    <row r="593" spans="1:6" ht="13" x14ac:dyDescent="0.15">
      <c r="A593" s="39"/>
      <c r="B593" s="6"/>
      <c r="C593" s="8"/>
      <c r="D593" s="8"/>
      <c r="E593" s="8"/>
      <c r="F593" s="8"/>
    </row>
    <row r="594" spans="1:6" ht="13" x14ac:dyDescent="0.15">
      <c r="A594" s="39"/>
      <c r="B594" s="6"/>
      <c r="C594" s="8"/>
      <c r="D594" s="8"/>
      <c r="E594" s="8"/>
      <c r="F594" s="8"/>
    </row>
    <row r="595" spans="1:6" ht="13" x14ac:dyDescent="0.15">
      <c r="A595" s="6"/>
      <c r="B595" s="6"/>
      <c r="C595" s="8"/>
      <c r="D595" s="8"/>
      <c r="E595" s="8"/>
      <c r="F595" s="8"/>
    </row>
    <row r="596" spans="1:6" ht="13" x14ac:dyDescent="0.15">
      <c r="A596" s="95"/>
      <c r="B596" s="6"/>
      <c r="C596" s="8"/>
      <c r="D596" s="8"/>
      <c r="E596" s="8"/>
      <c r="F596" s="8"/>
    </row>
    <row r="597" spans="1:6" ht="13" x14ac:dyDescent="0.15">
      <c r="A597" s="95"/>
      <c r="B597" s="6"/>
      <c r="C597" s="8"/>
      <c r="D597" s="8"/>
      <c r="E597" s="8"/>
      <c r="F597" s="8"/>
    </row>
    <row r="598" spans="1:6" ht="13" x14ac:dyDescent="0.15">
      <c r="A598" s="95"/>
      <c r="B598" s="6"/>
      <c r="C598" s="8"/>
      <c r="D598" s="8"/>
      <c r="E598" s="8"/>
      <c r="F598" s="8"/>
    </row>
    <row r="599" spans="1:6" ht="13" x14ac:dyDescent="0.15">
      <c r="A599" s="7"/>
      <c r="B599" s="6"/>
      <c r="C599" s="6"/>
      <c r="D599" s="6"/>
      <c r="E599" s="6"/>
      <c r="F599" s="6"/>
    </row>
    <row r="600" spans="1:6" ht="13" x14ac:dyDescent="0.15">
      <c r="A600" s="11"/>
      <c r="B600" s="6"/>
    </row>
    <row r="601" spans="1:6" ht="13" x14ac:dyDescent="0.15">
      <c r="A601" s="11"/>
      <c r="B601" s="6"/>
      <c r="C601" s="51"/>
      <c r="D601" s="51"/>
      <c r="E601" s="51"/>
      <c r="F601" s="51"/>
    </row>
    <row r="602" spans="1:6" ht="13" collapsed="1" x14ac:dyDescent="0.15">
      <c r="A602" s="11"/>
      <c r="B602" s="6"/>
      <c r="C602" s="12"/>
      <c r="D602" s="12"/>
      <c r="E602" s="51"/>
      <c r="F602" s="51"/>
    </row>
    <row r="603" spans="1:6" ht="13" hidden="1" outlineLevel="1" x14ac:dyDescent="0.15">
      <c r="A603" s="13"/>
      <c r="B603" s="13"/>
      <c r="C603" s="110"/>
      <c r="D603" s="110"/>
      <c r="E603" s="110"/>
      <c r="F603" s="110"/>
    </row>
    <row r="604" spans="1:6" ht="13" x14ac:dyDescent="0.15">
      <c r="A604" s="13"/>
      <c r="B604" s="13"/>
      <c r="C604" s="17"/>
      <c r="D604" s="17"/>
      <c r="E604" s="17"/>
      <c r="F604" s="17"/>
    </row>
    <row r="605" spans="1:6" ht="13" x14ac:dyDescent="0.15">
      <c r="A605" s="13"/>
      <c r="B605" s="13"/>
      <c r="C605" s="7"/>
      <c r="D605" s="7"/>
      <c r="E605" s="7"/>
      <c r="F605" s="7"/>
    </row>
    <row r="606" spans="1:6" ht="13" x14ac:dyDescent="0.15">
      <c r="A606" s="6"/>
      <c r="B606" s="13"/>
      <c r="C606" s="30"/>
      <c r="D606" s="30"/>
      <c r="E606" s="30"/>
      <c r="F606" s="30"/>
    </row>
    <row r="607" spans="1:6" ht="13" x14ac:dyDescent="0.15">
      <c r="A607" s="6"/>
      <c r="B607" s="13"/>
      <c r="C607" s="30"/>
      <c r="D607" s="30"/>
      <c r="E607" s="30"/>
      <c r="F607" s="30"/>
    </row>
    <row r="608" spans="1:6" ht="13" x14ac:dyDescent="0.15">
      <c r="A608" s="6"/>
      <c r="B608" s="13"/>
      <c r="C608" s="30"/>
      <c r="D608" s="30"/>
      <c r="E608" s="30"/>
      <c r="F608" s="30"/>
    </row>
    <row r="609" spans="1:6" ht="13" x14ac:dyDescent="0.15">
      <c r="A609" s="6"/>
      <c r="B609" s="13"/>
      <c r="C609" s="29"/>
      <c r="D609" s="29"/>
      <c r="E609" s="29"/>
      <c r="F609" s="29"/>
    </row>
    <row r="610" spans="1:6" ht="13" x14ac:dyDescent="0.15">
      <c r="A610" s="6"/>
      <c r="B610" s="13"/>
      <c r="C610" s="61"/>
      <c r="D610" s="61"/>
      <c r="E610" s="61"/>
      <c r="F610" s="61"/>
    </row>
    <row r="611" spans="1:6" ht="13" x14ac:dyDescent="0.15">
      <c r="A611" s="6"/>
      <c r="B611" s="13"/>
      <c r="C611" s="30"/>
      <c r="D611" s="30"/>
      <c r="E611" s="30"/>
      <c r="F611" s="30"/>
    </row>
    <row r="612" spans="1:6" ht="13" x14ac:dyDescent="0.15">
      <c r="A612" s="13"/>
      <c r="B612" s="13"/>
      <c r="C612" s="111"/>
      <c r="D612" s="111"/>
      <c r="E612" s="111"/>
      <c r="F612" s="111"/>
    </row>
    <row r="613" spans="1:6" ht="13" x14ac:dyDescent="0.15">
      <c r="A613" s="6"/>
      <c r="B613" s="6"/>
      <c r="C613" s="112"/>
      <c r="D613" s="112"/>
      <c r="E613" s="112"/>
      <c r="F613" s="112"/>
    </row>
    <row r="614" spans="1:6" ht="13" x14ac:dyDescent="0.15">
      <c r="A614" s="13"/>
      <c r="B614" s="6"/>
      <c r="C614" s="112"/>
      <c r="D614" s="112"/>
      <c r="E614" s="112"/>
      <c r="F614" s="112"/>
    </row>
    <row r="615" spans="1:6" ht="13" x14ac:dyDescent="0.15">
      <c r="A615" s="6"/>
      <c r="B615" s="6"/>
      <c r="C615" s="30"/>
      <c r="D615" s="30"/>
      <c r="E615" s="30"/>
      <c r="F615" s="30"/>
    </row>
    <row r="616" spans="1:6" ht="13" x14ac:dyDescent="0.15">
      <c r="A616" s="6"/>
      <c r="B616" s="6"/>
      <c r="C616" s="30"/>
      <c r="D616" s="30"/>
      <c r="E616" s="30"/>
      <c r="F616" s="30"/>
    </row>
    <row r="617" spans="1:6" ht="13" x14ac:dyDescent="0.15">
      <c r="A617" s="6"/>
      <c r="B617" s="6"/>
      <c r="C617" s="30"/>
      <c r="D617" s="30"/>
      <c r="E617" s="30"/>
      <c r="F617" s="30"/>
    </row>
    <row r="618" spans="1:6" ht="13" x14ac:dyDescent="0.15">
      <c r="A618" s="6"/>
      <c r="B618" s="6"/>
      <c r="C618" s="30"/>
      <c r="D618" s="30"/>
      <c r="E618" s="30"/>
      <c r="F618" s="30"/>
    </row>
    <row r="619" spans="1:6" ht="13" x14ac:dyDescent="0.15">
      <c r="A619" s="6"/>
      <c r="B619" s="6"/>
      <c r="C619" s="61"/>
      <c r="D619" s="61"/>
      <c r="E619" s="61"/>
      <c r="F619" s="61"/>
    </row>
    <row r="620" spans="1:6" ht="13" x14ac:dyDescent="0.15">
      <c r="A620" s="6"/>
      <c r="B620" s="6"/>
      <c r="C620" s="30"/>
      <c r="D620" s="30"/>
      <c r="E620" s="30"/>
      <c r="F620" s="30"/>
    </row>
    <row r="621" spans="1:6" ht="13" x14ac:dyDescent="0.15">
      <c r="A621" s="13"/>
      <c r="B621" s="6"/>
      <c r="C621" s="111"/>
      <c r="D621" s="111"/>
      <c r="E621" s="111"/>
      <c r="F621" s="111"/>
    </row>
    <row r="622" spans="1:6" ht="13" x14ac:dyDescent="0.15">
      <c r="A622" s="6"/>
      <c r="B622" s="70"/>
      <c r="C622" s="8"/>
      <c r="D622" s="8"/>
      <c r="E622" s="8"/>
      <c r="F622" s="8"/>
    </row>
    <row r="623" spans="1:6" ht="13" x14ac:dyDescent="0.15">
      <c r="A623" s="13"/>
      <c r="B623" s="70"/>
      <c r="C623" s="8"/>
      <c r="D623" s="8"/>
      <c r="E623" s="8"/>
      <c r="F623" s="8"/>
    </row>
    <row r="624" spans="1:6" ht="13" x14ac:dyDescent="0.15">
      <c r="A624" s="6"/>
      <c r="B624" s="70"/>
      <c r="C624" s="8"/>
      <c r="D624" s="8"/>
      <c r="E624" s="8"/>
      <c r="F624" s="8"/>
    </row>
    <row r="625" spans="1:6" ht="13" x14ac:dyDescent="0.15">
      <c r="A625" s="6"/>
      <c r="B625" s="6"/>
      <c r="C625" s="8"/>
      <c r="D625" s="8"/>
      <c r="E625" s="8"/>
      <c r="F625" s="8"/>
    </row>
    <row r="626" spans="1:6" ht="13" x14ac:dyDescent="0.15">
      <c r="A626" s="6"/>
      <c r="B626" s="6"/>
      <c r="C626" s="8"/>
      <c r="D626" s="8"/>
      <c r="E626" s="8"/>
      <c r="F626" s="8"/>
    </row>
    <row r="627" spans="1:6" ht="13" x14ac:dyDescent="0.15">
      <c r="A627" s="6"/>
      <c r="B627" s="6"/>
      <c r="C627" s="8"/>
      <c r="D627" s="8"/>
      <c r="E627" s="8"/>
      <c r="F627" s="8"/>
    </row>
    <row r="628" spans="1:6" ht="13" x14ac:dyDescent="0.15">
      <c r="A628" s="6"/>
      <c r="B628" s="6"/>
      <c r="C628" s="8"/>
      <c r="D628" s="8"/>
      <c r="E628" s="8"/>
      <c r="F628" s="8"/>
    </row>
    <row r="629" spans="1:6" ht="13" x14ac:dyDescent="0.15">
      <c r="A629" s="6"/>
      <c r="B629" s="6"/>
      <c r="C629" s="8"/>
      <c r="D629" s="8"/>
      <c r="E629" s="8"/>
      <c r="F629" s="8"/>
    </row>
    <row r="630" spans="1:6" ht="13" x14ac:dyDescent="0.15">
      <c r="A630" s="13"/>
      <c r="B630" s="6"/>
      <c r="C630" s="8"/>
      <c r="D630" s="8"/>
      <c r="E630" s="8"/>
      <c r="F630" s="8"/>
    </row>
    <row r="631" spans="1:6" ht="13" x14ac:dyDescent="0.15">
      <c r="A631" s="6"/>
      <c r="B631" s="6"/>
      <c r="C631" s="8"/>
      <c r="D631" s="8"/>
      <c r="E631" s="8"/>
      <c r="F631" s="8"/>
    </row>
    <row r="632" spans="1:6" ht="13" x14ac:dyDescent="0.15">
      <c r="A632" s="39"/>
      <c r="B632" s="6"/>
      <c r="C632" s="8"/>
      <c r="D632" s="8"/>
      <c r="E632" s="8"/>
      <c r="F632" s="8"/>
    </row>
    <row r="633" spans="1:6" ht="13" x14ac:dyDescent="0.15">
      <c r="A633" s="39"/>
      <c r="B633" s="6"/>
      <c r="C633" s="8"/>
      <c r="D633" s="8"/>
      <c r="E633" s="8"/>
      <c r="F633" s="8"/>
    </row>
    <row r="634" spans="1:6" ht="13" x14ac:dyDescent="0.15">
      <c r="A634" s="119"/>
      <c r="B634" s="39"/>
      <c r="C634" s="8"/>
      <c r="D634" s="8"/>
      <c r="E634" s="8"/>
      <c r="F634" s="8"/>
    </row>
    <row r="635" spans="1:6" ht="13" x14ac:dyDescent="0.15">
      <c r="A635" s="39"/>
      <c r="B635" s="39"/>
      <c r="C635" s="8"/>
      <c r="D635" s="125"/>
      <c r="E635" s="125"/>
      <c r="F635" s="125"/>
    </row>
    <row r="636" spans="1:6" ht="13" x14ac:dyDescent="0.15">
      <c r="A636" s="39"/>
      <c r="B636" s="39"/>
      <c r="C636" s="8"/>
      <c r="D636" s="125"/>
      <c r="E636" s="125"/>
      <c r="F636" s="125"/>
    </row>
    <row r="637" spans="1:6" ht="13" x14ac:dyDescent="0.15">
      <c r="A637" s="39"/>
      <c r="B637" s="39"/>
      <c r="C637" s="8"/>
      <c r="D637" s="125"/>
      <c r="E637" s="125"/>
      <c r="F637" s="125"/>
    </row>
    <row r="638" spans="1:6" ht="13" x14ac:dyDescent="0.15">
      <c r="A638" s="39"/>
      <c r="B638" s="39"/>
      <c r="C638" s="8"/>
      <c r="D638" s="125"/>
      <c r="E638" s="125"/>
      <c r="F638" s="125"/>
    </row>
    <row r="639" spans="1:6" ht="13" x14ac:dyDescent="0.15">
      <c r="A639" s="39"/>
      <c r="B639" s="39"/>
      <c r="C639" s="8"/>
      <c r="D639" s="125"/>
      <c r="E639" s="125"/>
      <c r="F639" s="125"/>
    </row>
    <row r="640" spans="1:6" ht="13" x14ac:dyDescent="0.15">
      <c r="A640" s="39"/>
      <c r="B640" s="39"/>
      <c r="C640" s="8"/>
      <c r="D640" s="125"/>
      <c r="E640" s="125"/>
      <c r="F640" s="125"/>
    </row>
    <row r="641" spans="1:6" ht="13" x14ac:dyDescent="0.15">
      <c r="A641" s="39"/>
      <c r="B641" s="39"/>
      <c r="C641" s="8"/>
      <c r="D641" s="125"/>
      <c r="E641" s="125"/>
      <c r="F641" s="125"/>
    </row>
    <row r="642" spans="1:6" ht="13" x14ac:dyDescent="0.15">
      <c r="A642" s="39"/>
      <c r="B642" s="39"/>
      <c r="C642" s="8"/>
      <c r="D642" s="125"/>
      <c r="E642" s="125"/>
      <c r="F642" s="125"/>
    </row>
    <row r="643" spans="1:6" ht="13" x14ac:dyDescent="0.15">
      <c r="A643" s="119"/>
      <c r="B643" s="39"/>
      <c r="C643" s="8"/>
      <c r="D643" s="125"/>
      <c r="E643" s="125"/>
      <c r="F643" s="125"/>
    </row>
    <row r="644" spans="1:6" ht="13" x14ac:dyDescent="0.15">
      <c r="A644" s="39"/>
      <c r="B644" s="39"/>
      <c r="C644" s="8"/>
      <c r="D644" s="125"/>
      <c r="E644" s="125"/>
      <c r="F644" s="125"/>
    </row>
    <row r="645" spans="1:6" ht="13" x14ac:dyDescent="0.15">
      <c r="A645" s="39"/>
      <c r="B645" s="39"/>
      <c r="C645" s="8"/>
      <c r="D645" s="125"/>
      <c r="E645" s="125"/>
      <c r="F645" s="125"/>
    </row>
    <row r="646" spans="1:6" ht="13" x14ac:dyDescent="0.15">
      <c r="A646" s="39"/>
      <c r="B646" s="39"/>
      <c r="C646" s="8"/>
      <c r="D646" s="125"/>
      <c r="E646" s="125"/>
      <c r="F646" s="125"/>
    </row>
    <row r="647" spans="1:6" ht="13" x14ac:dyDescent="0.15">
      <c r="A647" s="39"/>
      <c r="B647" s="39"/>
      <c r="C647" s="8"/>
      <c r="D647" s="125"/>
      <c r="E647" s="125"/>
      <c r="F647" s="125"/>
    </row>
    <row r="648" spans="1:6" ht="13" x14ac:dyDescent="0.15">
      <c r="A648" s="39"/>
      <c r="B648" s="39"/>
      <c r="C648" s="8"/>
      <c r="D648" s="125"/>
      <c r="E648" s="125"/>
      <c r="F648" s="125"/>
    </row>
    <row r="649" spans="1:6" ht="13" x14ac:dyDescent="0.15">
      <c r="A649" s="39"/>
      <c r="B649" s="39"/>
      <c r="C649" s="8"/>
      <c r="D649" s="125"/>
      <c r="E649" s="125"/>
      <c r="F649" s="125"/>
    </row>
    <row r="650" spans="1:6" ht="13" x14ac:dyDescent="0.15">
      <c r="A650" s="39"/>
      <c r="B650" s="39"/>
      <c r="C650" s="8"/>
      <c r="D650" s="125"/>
      <c r="E650" s="125"/>
      <c r="F650" s="125"/>
    </row>
    <row r="651" spans="1:6" ht="13" x14ac:dyDescent="0.15">
      <c r="A651" s="6"/>
      <c r="B651" s="6"/>
      <c r="C651" s="8"/>
      <c r="D651" s="8"/>
      <c r="E651" s="8"/>
      <c r="F651" s="8"/>
    </row>
    <row r="652" spans="1:6" ht="13" x14ac:dyDescent="0.15">
      <c r="A652" s="119"/>
      <c r="B652" s="6"/>
      <c r="C652" s="8"/>
      <c r="D652" s="8"/>
      <c r="E652" s="8"/>
      <c r="F652" s="8"/>
    </row>
    <row r="653" spans="1:6" ht="13" x14ac:dyDescent="0.15">
      <c r="A653" s="39"/>
      <c r="B653" s="6"/>
      <c r="C653" s="8"/>
      <c r="D653" s="8"/>
      <c r="E653" s="8"/>
      <c r="F653" s="8"/>
    </row>
    <row r="654" spans="1:6" ht="13" x14ac:dyDescent="0.15">
      <c r="A654" s="39"/>
      <c r="B654" s="6"/>
      <c r="C654" s="8"/>
      <c r="D654" s="8"/>
      <c r="E654" s="8"/>
      <c r="F654" s="8"/>
    </row>
    <row r="655" spans="1:6" ht="13" x14ac:dyDescent="0.15">
      <c r="A655" s="39"/>
      <c r="B655" s="6"/>
      <c r="C655" s="8"/>
      <c r="D655" s="8"/>
      <c r="E655" s="8"/>
      <c r="F655" s="8"/>
    </row>
    <row r="656" spans="1:6" ht="13" x14ac:dyDescent="0.15">
      <c r="A656" s="39"/>
      <c r="B656" s="6"/>
      <c r="C656" s="8"/>
      <c r="D656" s="8"/>
      <c r="E656" s="8"/>
      <c r="F656" s="8"/>
    </row>
    <row r="657" spans="1:6" ht="13" x14ac:dyDescent="0.15">
      <c r="A657" s="39"/>
      <c r="B657" s="6"/>
      <c r="C657" s="8"/>
      <c r="D657" s="8"/>
      <c r="E657" s="8"/>
      <c r="F657" s="8"/>
    </row>
    <row r="658" spans="1:6" ht="13" x14ac:dyDescent="0.15">
      <c r="A658" s="39"/>
      <c r="B658" s="6"/>
      <c r="C658" s="8"/>
      <c r="D658" s="8"/>
      <c r="E658" s="8"/>
      <c r="F658" s="8"/>
    </row>
    <row r="659" spans="1:6" ht="13" x14ac:dyDescent="0.15">
      <c r="A659" s="39"/>
      <c r="B659" s="6"/>
      <c r="C659" s="8"/>
      <c r="D659" s="8"/>
      <c r="E659" s="8"/>
      <c r="F659" s="8"/>
    </row>
    <row r="660" spans="1:6" ht="13" x14ac:dyDescent="0.15">
      <c r="A660" s="6"/>
      <c r="B660" s="6"/>
      <c r="C660" s="8"/>
      <c r="D660" s="8"/>
      <c r="E660" s="8"/>
      <c r="F660" s="8"/>
    </row>
    <row r="661" spans="1:6" ht="13" x14ac:dyDescent="0.15">
      <c r="A661" s="95"/>
      <c r="B661" s="6"/>
      <c r="C661" s="8"/>
      <c r="D661" s="8"/>
      <c r="E661" s="8"/>
      <c r="F661" s="8"/>
    </row>
    <row r="662" spans="1:6" ht="13" x14ac:dyDescent="0.15">
      <c r="A662" s="95"/>
      <c r="B662" s="6"/>
      <c r="C662" s="8"/>
      <c r="D662" s="8"/>
      <c r="E662" s="8"/>
      <c r="F662" s="8"/>
    </row>
    <row r="663" spans="1:6" ht="13" x14ac:dyDescent="0.15">
      <c r="A663" s="95"/>
      <c r="B663" s="6"/>
      <c r="C663" s="8"/>
      <c r="D663" s="8"/>
      <c r="E663" s="8"/>
      <c r="F663" s="8"/>
    </row>
    <row r="664" spans="1:6" ht="13" x14ac:dyDescent="0.15">
      <c r="A664" s="7"/>
      <c r="B664" s="6"/>
      <c r="C664" s="6"/>
      <c r="D664" s="6"/>
      <c r="E664" s="6"/>
      <c r="F664" s="6"/>
    </row>
    <row r="665" spans="1:6" ht="13" x14ac:dyDescent="0.15">
      <c r="A665" s="11"/>
      <c r="B665" s="6"/>
    </row>
    <row r="666" spans="1:6" ht="13" x14ac:dyDescent="0.15">
      <c r="A666" s="11"/>
      <c r="B666" s="6"/>
      <c r="C666" s="51"/>
      <c r="D666" s="51"/>
      <c r="E666" s="51"/>
      <c r="F666" s="51"/>
    </row>
    <row r="667" spans="1:6" ht="13" collapsed="1" x14ac:dyDescent="0.15">
      <c r="A667" s="11"/>
      <c r="B667" s="6"/>
      <c r="C667" s="12"/>
      <c r="D667" s="12"/>
      <c r="E667" s="51"/>
      <c r="F667" s="51"/>
    </row>
    <row r="668" spans="1:6" ht="13" hidden="1" outlineLevel="1" x14ac:dyDescent="0.15">
      <c r="A668" s="13"/>
      <c r="B668" s="13"/>
      <c r="C668" s="110"/>
      <c r="D668" s="110"/>
      <c r="E668" s="110"/>
      <c r="F668" s="110"/>
    </row>
    <row r="669" spans="1:6" ht="13" x14ac:dyDescent="0.15">
      <c r="A669" s="13"/>
      <c r="B669" s="13"/>
      <c r="C669" s="17"/>
      <c r="D669" s="17"/>
      <c r="E669" s="17"/>
      <c r="F669" s="17"/>
    </row>
    <row r="670" spans="1:6" ht="13" x14ac:dyDescent="0.15">
      <c r="A670" s="13"/>
      <c r="B670" s="13"/>
      <c r="C670" s="7"/>
      <c r="D670" s="7"/>
      <c r="E670" s="7"/>
      <c r="F670" s="7"/>
    </row>
    <row r="671" spans="1:6" ht="13" x14ac:dyDescent="0.15">
      <c r="A671" s="6"/>
      <c r="B671" s="13"/>
      <c r="C671" s="30"/>
      <c r="D671" s="30"/>
      <c r="E671" s="30"/>
      <c r="F671" s="30"/>
    </row>
    <row r="672" spans="1:6" ht="13" x14ac:dyDescent="0.15">
      <c r="A672" s="6"/>
      <c r="B672" s="13"/>
      <c r="C672" s="30"/>
      <c r="D672" s="30"/>
      <c r="E672" s="30"/>
      <c r="F672" s="30"/>
    </row>
    <row r="673" spans="1:6" ht="13" x14ac:dyDescent="0.15">
      <c r="A673" s="6"/>
      <c r="B673" s="13"/>
      <c r="C673" s="30"/>
      <c r="D673" s="30"/>
      <c r="E673" s="30"/>
      <c r="F673" s="30"/>
    </row>
    <row r="674" spans="1:6" ht="13" x14ac:dyDescent="0.15">
      <c r="A674" s="6"/>
      <c r="B674" s="13"/>
      <c r="C674" s="29"/>
      <c r="D674" s="29"/>
      <c r="E674" s="29"/>
      <c r="F674" s="29"/>
    </row>
    <row r="675" spans="1:6" ht="13" x14ac:dyDescent="0.15">
      <c r="A675" s="6"/>
      <c r="B675" s="13"/>
      <c r="C675" s="61"/>
      <c r="D675" s="61"/>
      <c r="E675" s="61"/>
      <c r="F675" s="61"/>
    </row>
    <row r="676" spans="1:6" ht="13" x14ac:dyDescent="0.15">
      <c r="A676" s="6"/>
      <c r="B676" s="13"/>
      <c r="C676" s="30"/>
      <c r="D676" s="30"/>
      <c r="E676" s="30"/>
      <c r="F676" s="30"/>
    </row>
    <row r="677" spans="1:6" ht="13" x14ac:dyDescent="0.15">
      <c r="A677" s="13"/>
      <c r="B677" s="13"/>
      <c r="C677" s="111"/>
      <c r="D677" s="111"/>
      <c r="E677" s="111"/>
      <c r="F677" s="111"/>
    </row>
    <row r="678" spans="1:6" ht="13" x14ac:dyDescent="0.15">
      <c r="A678" s="6"/>
      <c r="B678" s="6"/>
      <c r="C678" s="112"/>
      <c r="D678" s="112"/>
      <c r="E678" s="112"/>
      <c r="F678" s="112"/>
    </row>
    <row r="679" spans="1:6" ht="13" x14ac:dyDescent="0.15">
      <c r="A679" s="13"/>
      <c r="B679" s="6"/>
      <c r="C679" s="112"/>
      <c r="D679" s="112"/>
      <c r="E679" s="112"/>
      <c r="F679" s="112"/>
    </row>
    <row r="680" spans="1:6" ht="13" x14ac:dyDescent="0.15">
      <c r="A680" s="6"/>
      <c r="B680" s="6"/>
      <c r="C680" s="30"/>
      <c r="D680" s="30"/>
      <c r="E680" s="30"/>
      <c r="F680" s="30"/>
    </row>
    <row r="681" spans="1:6" ht="13" x14ac:dyDescent="0.15">
      <c r="A681" s="6"/>
      <c r="B681" s="6"/>
      <c r="C681" s="30"/>
      <c r="D681" s="30"/>
      <c r="E681" s="30"/>
      <c r="F681" s="30"/>
    </row>
    <row r="682" spans="1:6" ht="13" x14ac:dyDescent="0.15">
      <c r="A682" s="6"/>
      <c r="B682" s="6"/>
      <c r="C682" s="30"/>
      <c r="D682" s="30"/>
      <c r="E682" s="30"/>
      <c r="F682" s="30"/>
    </row>
    <row r="683" spans="1:6" ht="13" x14ac:dyDescent="0.15">
      <c r="A683" s="6"/>
      <c r="B683" s="6"/>
      <c r="C683" s="30"/>
      <c r="D683" s="30"/>
      <c r="E683" s="30"/>
      <c r="F683" s="30"/>
    </row>
    <row r="684" spans="1:6" ht="13" x14ac:dyDescent="0.15">
      <c r="A684" s="6"/>
      <c r="B684" s="6"/>
      <c r="C684" s="61"/>
      <c r="D684" s="61"/>
      <c r="E684" s="61"/>
      <c r="F684" s="61"/>
    </row>
    <row r="685" spans="1:6" ht="13" x14ac:dyDescent="0.15">
      <c r="A685" s="6"/>
      <c r="B685" s="6"/>
      <c r="C685" s="30"/>
      <c r="D685" s="30"/>
      <c r="E685" s="30"/>
      <c r="F685" s="30"/>
    </row>
    <row r="686" spans="1:6" ht="13" x14ac:dyDescent="0.15">
      <c r="A686" s="13"/>
      <c r="B686" s="6"/>
      <c r="C686" s="111"/>
      <c r="D686" s="111"/>
      <c r="E686" s="111"/>
      <c r="F686" s="111"/>
    </row>
    <row r="687" spans="1:6" ht="13" x14ac:dyDescent="0.15">
      <c r="A687" s="6"/>
      <c r="B687" s="70"/>
      <c r="C687" s="8"/>
      <c r="D687" s="8"/>
      <c r="E687" s="8"/>
      <c r="F687" s="8"/>
    </row>
    <row r="688" spans="1:6" ht="13" x14ac:dyDescent="0.15">
      <c r="A688" s="13"/>
      <c r="B688" s="70"/>
      <c r="C688" s="8"/>
      <c r="D688" s="8"/>
      <c r="E688" s="8"/>
      <c r="F688" s="8"/>
    </row>
    <row r="689" spans="1:6" ht="13" x14ac:dyDescent="0.15">
      <c r="A689" s="6"/>
      <c r="B689" s="70"/>
      <c r="C689" s="8"/>
      <c r="D689" s="8"/>
      <c r="E689" s="8"/>
      <c r="F689" s="8"/>
    </row>
    <row r="690" spans="1:6" ht="13" x14ac:dyDescent="0.15">
      <c r="A690" s="6"/>
      <c r="B690" s="6"/>
      <c r="C690" s="8"/>
      <c r="D690" s="8"/>
      <c r="E690" s="8"/>
      <c r="F690" s="8"/>
    </row>
    <row r="691" spans="1:6" ht="13" x14ac:dyDescent="0.15">
      <c r="A691" s="6"/>
      <c r="B691" s="6"/>
      <c r="C691" s="8"/>
      <c r="D691" s="8"/>
      <c r="E691" s="8"/>
      <c r="F691" s="8"/>
    </row>
    <row r="692" spans="1:6" ht="13" x14ac:dyDescent="0.15">
      <c r="A692" s="6"/>
      <c r="B692" s="6"/>
      <c r="C692" s="8"/>
      <c r="D692" s="8"/>
      <c r="E692" s="8"/>
      <c r="F692" s="8"/>
    </row>
    <row r="693" spans="1:6" ht="13" x14ac:dyDescent="0.15">
      <c r="A693" s="6"/>
      <c r="B693" s="6"/>
      <c r="C693" s="8"/>
      <c r="D693" s="8"/>
      <c r="E693" s="8"/>
      <c r="F693" s="8"/>
    </row>
    <row r="694" spans="1:6" ht="13" x14ac:dyDescent="0.15">
      <c r="A694" s="6"/>
      <c r="B694" s="6"/>
      <c r="C694" s="8"/>
      <c r="D694" s="8"/>
      <c r="E694" s="8"/>
      <c r="F694" s="8"/>
    </row>
    <row r="695" spans="1:6" ht="13" x14ac:dyDescent="0.15">
      <c r="A695" s="13"/>
      <c r="B695" s="6"/>
      <c r="C695" s="8"/>
      <c r="D695" s="8"/>
      <c r="E695" s="8"/>
      <c r="F695" s="8"/>
    </row>
    <row r="696" spans="1:6" ht="13" x14ac:dyDescent="0.15">
      <c r="A696" s="6"/>
      <c r="B696" s="6"/>
      <c r="C696" s="8"/>
      <c r="D696" s="8"/>
      <c r="E696" s="8"/>
      <c r="F696" s="8"/>
    </row>
    <row r="697" spans="1:6" ht="13" x14ac:dyDescent="0.15">
      <c r="A697" s="39"/>
      <c r="B697" s="6"/>
      <c r="C697" s="8"/>
      <c r="D697" s="8"/>
      <c r="E697" s="8"/>
      <c r="F697" s="8"/>
    </row>
    <row r="698" spans="1:6" ht="13" x14ac:dyDescent="0.15">
      <c r="A698" s="39"/>
      <c r="B698" s="6"/>
      <c r="C698" s="8"/>
      <c r="D698" s="8"/>
      <c r="E698" s="8"/>
      <c r="F698" s="8"/>
    </row>
    <row r="699" spans="1:6" ht="13" x14ac:dyDescent="0.15">
      <c r="A699" s="119"/>
      <c r="B699" s="39"/>
      <c r="C699" s="8"/>
      <c r="D699" s="8"/>
      <c r="E699" s="8"/>
      <c r="F699" s="8"/>
    </row>
    <row r="700" spans="1:6" ht="13" x14ac:dyDescent="0.15">
      <c r="A700" s="39"/>
      <c r="B700" s="39"/>
      <c r="C700" s="8"/>
      <c r="D700" s="125"/>
      <c r="E700" s="125"/>
      <c r="F700" s="125"/>
    </row>
    <row r="701" spans="1:6" ht="13" x14ac:dyDescent="0.15">
      <c r="A701" s="39"/>
      <c r="B701" s="39"/>
      <c r="C701" s="8"/>
      <c r="D701" s="125"/>
      <c r="E701" s="125"/>
      <c r="F701" s="125"/>
    </row>
    <row r="702" spans="1:6" ht="13" x14ac:dyDescent="0.15">
      <c r="A702" s="39"/>
      <c r="B702" s="39"/>
      <c r="C702" s="8"/>
      <c r="D702" s="125"/>
      <c r="E702" s="125"/>
      <c r="F702" s="125"/>
    </row>
    <row r="703" spans="1:6" ht="13" x14ac:dyDescent="0.15">
      <c r="A703" s="39"/>
      <c r="B703" s="39"/>
      <c r="C703" s="8"/>
      <c r="D703" s="125"/>
      <c r="E703" s="125"/>
      <c r="F703" s="125"/>
    </row>
    <row r="704" spans="1:6" ht="13" x14ac:dyDescent="0.15">
      <c r="A704" s="39"/>
      <c r="B704" s="39"/>
      <c r="C704" s="8"/>
      <c r="D704" s="125"/>
      <c r="E704" s="125"/>
      <c r="F704" s="125"/>
    </row>
    <row r="705" spans="1:6" ht="13" x14ac:dyDescent="0.15">
      <c r="A705" s="39"/>
      <c r="B705" s="39"/>
      <c r="C705" s="8"/>
      <c r="D705" s="125"/>
      <c r="E705" s="125"/>
      <c r="F705" s="125"/>
    </row>
    <row r="706" spans="1:6" ht="13" x14ac:dyDescent="0.15">
      <c r="A706" s="39"/>
      <c r="B706" s="39"/>
      <c r="C706" s="8"/>
      <c r="D706" s="125"/>
      <c r="E706" s="125"/>
      <c r="F706" s="125"/>
    </row>
    <row r="707" spans="1:6" ht="13" x14ac:dyDescent="0.15">
      <c r="A707" s="39"/>
      <c r="B707" s="39"/>
      <c r="C707" s="8"/>
      <c r="D707" s="125"/>
      <c r="E707" s="125"/>
      <c r="F707" s="125"/>
    </row>
    <row r="708" spans="1:6" ht="13" x14ac:dyDescent="0.15">
      <c r="A708" s="119"/>
      <c r="B708" s="39"/>
      <c r="C708" s="8"/>
      <c r="D708" s="125"/>
      <c r="E708" s="125"/>
      <c r="F708" s="125"/>
    </row>
    <row r="709" spans="1:6" ht="13" x14ac:dyDescent="0.15">
      <c r="A709" s="39"/>
      <c r="B709" s="39"/>
      <c r="C709" s="8"/>
      <c r="D709" s="125"/>
      <c r="E709" s="125"/>
      <c r="F709" s="125"/>
    </row>
    <row r="710" spans="1:6" ht="13" x14ac:dyDescent="0.15">
      <c r="A710" s="39"/>
      <c r="B710" s="39"/>
      <c r="C710" s="8"/>
      <c r="D710" s="125"/>
      <c r="E710" s="125"/>
      <c r="F710" s="125"/>
    </row>
    <row r="711" spans="1:6" ht="13" x14ac:dyDescent="0.15">
      <c r="A711" s="39"/>
      <c r="B711" s="39"/>
      <c r="C711" s="8"/>
      <c r="D711" s="125"/>
      <c r="E711" s="125"/>
      <c r="F711" s="125"/>
    </row>
    <row r="712" spans="1:6" ht="13" x14ac:dyDescent="0.15">
      <c r="A712" s="39"/>
      <c r="B712" s="39"/>
      <c r="C712" s="8"/>
      <c r="D712" s="125"/>
      <c r="E712" s="125"/>
      <c r="F712" s="125"/>
    </row>
    <row r="713" spans="1:6" ht="13" x14ac:dyDescent="0.15">
      <c r="A713" s="39"/>
      <c r="B713" s="39"/>
      <c r="C713" s="8"/>
      <c r="D713" s="125"/>
      <c r="E713" s="125"/>
      <c r="F713" s="125"/>
    </row>
    <row r="714" spans="1:6" ht="13" x14ac:dyDescent="0.15">
      <c r="A714" s="39"/>
      <c r="B714" s="39"/>
      <c r="C714" s="8"/>
      <c r="D714" s="125"/>
      <c r="E714" s="125"/>
      <c r="F714" s="125"/>
    </row>
    <row r="715" spans="1:6" ht="13" x14ac:dyDescent="0.15">
      <c r="A715" s="39"/>
      <c r="B715" s="39"/>
      <c r="C715" s="8"/>
      <c r="D715" s="125"/>
      <c r="E715" s="125"/>
      <c r="F715" s="125"/>
    </row>
    <row r="716" spans="1:6" ht="13" x14ac:dyDescent="0.15">
      <c r="A716" s="6"/>
      <c r="B716" s="6"/>
      <c r="C716" s="8"/>
      <c r="D716" s="8"/>
      <c r="E716" s="8"/>
      <c r="F716" s="8"/>
    </row>
    <row r="717" spans="1:6" ht="13" x14ac:dyDescent="0.15">
      <c r="A717" s="119"/>
      <c r="B717" s="6"/>
      <c r="C717" s="8"/>
      <c r="D717" s="8"/>
      <c r="E717" s="8"/>
      <c r="F717" s="8"/>
    </row>
    <row r="718" spans="1:6" ht="13" x14ac:dyDescent="0.15">
      <c r="A718" s="39"/>
      <c r="B718" s="6"/>
      <c r="C718" s="8"/>
      <c r="D718" s="8"/>
      <c r="E718" s="8"/>
      <c r="F718" s="8"/>
    </row>
    <row r="719" spans="1:6" ht="13" x14ac:dyDescent="0.15">
      <c r="A719" s="39"/>
      <c r="B719" s="6"/>
      <c r="C719" s="8"/>
      <c r="D719" s="8"/>
      <c r="E719" s="8"/>
      <c r="F719" s="8"/>
    </row>
    <row r="720" spans="1:6" ht="13" x14ac:dyDescent="0.15">
      <c r="A720" s="39"/>
      <c r="B720" s="6"/>
      <c r="C720" s="8"/>
      <c r="D720" s="8"/>
      <c r="E720" s="8"/>
      <c r="F720" s="8"/>
    </row>
    <row r="721" spans="1:6" ht="13" x14ac:dyDescent="0.15">
      <c r="A721" s="39"/>
      <c r="B721" s="6"/>
      <c r="C721" s="8"/>
      <c r="D721" s="8"/>
      <c r="E721" s="8"/>
      <c r="F721" s="8"/>
    </row>
    <row r="722" spans="1:6" ht="13" x14ac:dyDescent="0.15">
      <c r="A722" s="39"/>
      <c r="B722" s="6"/>
      <c r="C722" s="8"/>
      <c r="D722" s="8"/>
      <c r="E722" s="8"/>
      <c r="F722" s="8"/>
    </row>
    <row r="723" spans="1:6" ht="13" x14ac:dyDescent="0.15">
      <c r="A723" s="39"/>
      <c r="B723" s="6"/>
      <c r="C723" s="8"/>
      <c r="D723" s="8"/>
      <c r="E723" s="8"/>
      <c r="F723" s="8"/>
    </row>
    <row r="724" spans="1:6" ht="13" x14ac:dyDescent="0.15">
      <c r="A724" s="39"/>
      <c r="B724" s="6"/>
      <c r="C724" s="8"/>
      <c r="D724" s="8"/>
      <c r="E724" s="8"/>
      <c r="F724" s="8"/>
    </row>
    <row r="725" spans="1:6" ht="13" x14ac:dyDescent="0.15">
      <c r="A725" s="6"/>
      <c r="B725" s="6"/>
      <c r="C725" s="8"/>
      <c r="D725" s="8"/>
      <c r="E725" s="8"/>
      <c r="F725" s="8"/>
    </row>
    <row r="726" spans="1:6" ht="13" x14ac:dyDescent="0.15">
      <c r="A726" s="95"/>
      <c r="B726" s="6"/>
      <c r="C726" s="8"/>
      <c r="D726" s="8"/>
      <c r="E726" s="8"/>
      <c r="F726" s="8"/>
    </row>
    <row r="727" spans="1:6" ht="13" x14ac:dyDescent="0.15">
      <c r="A727" s="95"/>
      <c r="B727" s="6"/>
      <c r="C727" s="8"/>
      <c r="D727" s="8"/>
      <c r="E727" s="8"/>
      <c r="F727" s="8"/>
    </row>
    <row r="728" spans="1:6" ht="13" x14ac:dyDescent="0.15">
      <c r="A728" s="95"/>
      <c r="B728" s="6"/>
      <c r="C728" s="8"/>
      <c r="D728" s="8"/>
      <c r="E728" s="8"/>
      <c r="F728" s="8"/>
    </row>
    <row r="729" spans="1:6" ht="13" x14ac:dyDescent="0.15">
      <c r="A729" s="7"/>
      <c r="B729" s="6"/>
      <c r="C729" s="6"/>
      <c r="D729" s="6"/>
      <c r="E729" s="6"/>
      <c r="F729" s="6"/>
    </row>
    <row r="730" spans="1:6" ht="13" x14ac:dyDescent="0.15">
      <c r="A730" s="11"/>
      <c r="B730" s="6"/>
    </row>
    <row r="731" spans="1:6" ht="13" x14ac:dyDescent="0.15">
      <c r="A731" s="11"/>
      <c r="B731" s="6"/>
      <c r="C731" s="51"/>
      <c r="D731" s="51"/>
      <c r="E731" s="51"/>
      <c r="F731" s="51"/>
    </row>
    <row r="732" spans="1:6" ht="13" collapsed="1" x14ac:dyDescent="0.15">
      <c r="A732" s="11"/>
      <c r="B732" s="6"/>
      <c r="C732" s="12"/>
      <c r="D732" s="12"/>
      <c r="E732" s="51"/>
      <c r="F732" s="51"/>
    </row>
    <row r="733" spans="1:6" ht="13" hidden="1" outlineLevel="1" x14ac:dyDescent="0.15">
      <c r="A733" s="13"/>
      <c r="B733" s="13"/>
      <c r="C733" s="110"/>
      <c r="D733" s="110"/>
      <c r="E733" s="110"/>
      <c r="F733" s="110"/>
    </row>
    <row r="734" spans="1:6" ht="13" x14ac:dyDescent="0.15">
      <c r="A734" s="13"/>
      <c r="B734" s="13"/>
      <c r="C734" s="17"/>
      <c r="D734" s="17"/>
      <c r="E734" s="17"/>
      <c r="F734" s="17"/>
    </row>
    <row r="735" spans="1:6" ht="13" x14ac:dyDescent="0.15">
      <c r="A735" s="13"/>
      <c r="B735" s="13"/>
      <c r="C735" s="7"/>
      <c r="D735" s="7"/>
      <c r="E735" s="7"/>
      <c r="F735" s="7"/>
    </row>
    <row r="736" spans="1:6" ht="13" x14ac:dyDescent="0.15">
      <c r="A736" s="6"/>
      <c r="B736" s="13"/>
      <c r="C736" s="30"/>
      <c r="D736" s="30"/>
      <c r="E736" s="30"/>
      <c r="F736" s="30"/>
    </row>
    <row r="737" spans="1:6" ht="13" x14ac:dyDescent="0.15">
      <c r="A737" s="6"/>
      <c r="B737" s="13"/>
      <c r="C737" s="30"/>
      <c r="D737" s="30"/>
      <c r="E737" s="30"/>
      <c r="F737" s="30"/>
    </row>
    <row r="738" spans="1:6" ht="13" x14ac:dyDescent="0.15">
      <c r="A738" s="6"/>
      <c r="B738" s="13"/>
      <c r="C738" s="30"/>
      <c r="D738" s="30"/>
      <c r="E738" s="30"/>
      <c r="F738" s="30"/>
    </row>
    <row r="739" spans="1:6" ht="13" x14ac:dyDescent="0.15">
      <c r="A739" s="6"/>
      <c r="B739" s="13"/>
      <c r="C739" s="29"/>
      <c r="D739" s="29"/>
      <c r="E739" s="29"/>
      <c r="F739" s="29"/>
    </row>
    <row r="740" spans="1:6" ht="13" x14ac:dyDescent="0.15">
      <c r="A740" s="6"/>
      <c r="B740" s="13"/>
      <c r="C740" s="61"/>
      <c r="D740" s="61"/>
      <c r="E740" s="61"/>
      <c r="F740" s="61"/>
    </row>
    <row r="741" spans="1:6" ht="13" x14ac:dyDescent="0.15">
      <c r="A741" s="6"/>
      <c r="B741" s="13"/>
      <c r="C741" s="30"/>
      <c r="D741" s="30"/>
      <c r="E741" s="30"/>
      <c r="F741" s="30"/>
    </row>
    <row r="742" spans="1:6" ht="13" x14ac:dyDescent="0.15">
      <c r="A742" s="13"/>
      <c r="B742" s="13"/>
      <c r="C742" s="111"/>
      <c r="D742" s="111"/>
      <c r="E742" s="111"/>
      <c r="F742" s="111"/>
    </row>
    <row r="743" spans="1:6" ht="13" x14ac:dyDescent="0.15">
      <c r="A743" s="6"/>
      <c r="B743" s="6"/>
      <c r="C743" s="112"/>
      <c r="D743" s="112"/>
      <c r="E743" s="112"/>
      <c r="F743" s="112"/>
    </row>
    <row r="744" spans="1:6" ht="13" x14ac:dyDescent="0.15">
      <c r="A744" s="13"/>
      <c r="B744" s="6"/>
      <c r="C744" s="112"/>
      <c r="D744" s="112"/>
      <c r="E744" s="112"/>
      <c r="F744" s="112"/>
    </row>
    <row r="745" spans="1:6" ht="13" x14ac:dyDescent="0.15">
      <c r="A745" s="6"/>
      <c r="B745" s="6"/>
      <c r="C745" s="30"/>
      <c r="D745" s="30"/>
      <c r="E745" s="30"/>
      <c r="F745" s="30"/>
    </row>
    <row r="746" spans="1:6" ht="13" x14ac:dyDescent="0.15">
      <c r="A746" s="6"/>
      <c r="B746" s="6"/>
      <c r="C746" s="30"/>
      <c r="D746" s="30"/>
      <c r="E746" s="30"/>
      <c r="F746" s="30"/>
    </row>
    <row r="747" spans="1:6" ht="13" x14ac:dyDescent="0.15">
      <c r="A747" s="6"/>
      <c r="B747" s="6"/>
      <c r="C747" s="30"/>
      <c r="D747" s="30"/>
      <c r="E747" s="30"/>
      <c r="F747" s="30"/>
    </row>
    <row r="748" spans="1:6" ht="13" x14ac:dyDescent="0.15">
      <c r="A748" s="6"/>
      <c r="B748" s="6"/>
      <c r="C748" s="30"/>
      <c r="D748" s="30"/>
      <c r="E748" s="30"/>
      <c r="F748" s="30"/>
    </row>
    <row r="749" spans="1:6" ht="13" x14ac:dyDescent="0.15">
      <c r="A749" s="6"/>
      <c r="B749" s="6"/>
      <c r="C749" s="61"/>
      <c r="D749" s="61"/>
      <c r="E749" s="61"/>
      <c r="F749" s="61"/>
    </row>
    <row r="750" spans="1:6" ht="13" x14ac:dyDescent="0.15">
      <c r="A750" s="6"/>
      <c r="B750" s="6"/>
      <c r="C750" s="30"/>
      <c r="D750" s="30"/>
      <c r="E750" s="30"/>
      <c r="F750" s="30"/>
    </row>
    <row r="751" spans="1:6" ht="13" x14ac:dyDescent="0.15">
      <c r="A751" s="13"/>
      <c r="B751" s="6"/>
      <c r="C751" s="111"/>
      <c r="D751" s="111"/>
      <c r="E751" s="111"/>
      <c r="F751" s="111"/>
    </row>
    <row r="752" spans="1:6" ht="13" x14ac:dyDescent="0.15">
      <c r="A752" s="6"/>
      <c r="B752" s="70"/>
      <c r="C752" s="8"/>
      <c r="D752" s="8"/>
      <c r="E752" s="8"/>
      <c r="F752" s="8"/>
    </row>
    <row r="753" spans="1:6" ht="13" x14ac:dyDescent="0.15">
      <c r="A753" s="13"/>
      <c r="B753" s="70"/>
      <c r="C753" s="8"/>
      <c r="D753" s="8"/>
      <c r="E753" s="8"/>
      <c r="F753" s="8"/>
    </row>
    <row r="754" spans="1:6" ht="13" x14ac:dyDescent="0.15">
      <c r="A754" s="6"/>
      <c r="B754" s="70"/>
      <c r="C754" s="8"/>
      <c r="D754" s="8"/>
      <c r="E754" s="8"/>
      <c r="F754" s="8"/>
    </row>
    <row r="755" spans="1:6" ht="13" x14ac:dyDescent="0.15">
      <c r="A755" s="6"/>
      <c r="B755" s="6"/>
      <c r="C755" s="8"/>
      <c r="D755" s="8"/>
      <c r="E755" s="8"/>
      <c r="F755" s="8"/>
    </row>
    <row r="756" spans="1:6" ht="13" x14ac:dyDescent="0.15">
      <c r="A756" s="6"/>
      <c r="B756" s="6"/>
      <c r="C756" s="8"/>
      <c r="D756" s="8"/>
      <c r="E756" s="8"/>
      <c r="F756" s="8"/>
    </row>
    <row r="757" spans="1:6" ht="13" x14ac:dyDescent="0.15">
      <c r="A757" s="6"/>
      <c r="B757" s="6"/>
      <c r="C757" s="8"/>
      <c r="D757" s="8"/>
      <c r="E757" s="8"/>
      <c r="F757" s="8"/>
    </row>
    <row r="758" spans="1:6" ht="13" x14ac:dyDescent="0.15">
      <c r="A758" s="6"/>
      <c r="B758" s="6"/>
      <c r="C758" s="8"/>
      <c r="D758" s="8"/>
      <c r="E758" s="8"/>
      <c r="F758" s="8"/>
    </row>
    <row r="759" spans="1:6" ht="13" x14ac:dyDescent="0.15">
      <c r="A759" s="6"/>
      <c r="B759" s="6"/>
      <c r="C759" s="8"/>
      <c r="D759" s="8"/>
      <c r="E759" s="8"/>
      <c r="F759" s="8"/>
    </row>
    <row r="760" spans="1:6" ht="13" x14ac:dyDescent="0.15">
      <c r="A760" s="13"/>
      <c r="B760" s="6"/>
      <c r="C760" s="8"/>
      <c r="D760" s="8"/>
      <c r="E760" s="8"/>
      <c r="F760" s="8"/>
    </row>
    <row r="761" spans="1:6" ht="13" x14ac:dyDescent="0.15">
      <c r="A761" s="6"/>
      <c r="B761" s="6"/>
      <c r="C761" s="8"/>
      <c r="D761" s="8"/>
      <c r="E761" s="8"/>
      <c r="F761" s="8"/>
    </row>
    <row r="762" spans="1:6" ht="13" x14ac:dyDescent="0.15">
      <c r="A762" s="39"/>
      <c r="B762" s="6"/>
      <c r="C762" s="8"/>
      <c r="D762" s="8"/>
      <c r="E762" s="8"/>
      <c r="F762" s="8"/>
    </row>
    <row r="763" spans="1:6" ht="13" x14ac:dyDescent="0.15">
      <c r="A763" s="39"/>
      <c r="B763" s="6"/>
      <c r="C763" s="8"/>
      <c r="D763" s="8"/>
      <c r="E763" s="8"/>
      <c r="F763" s="8"/>
    </row>
    <row r="764" spans="1:6" ht="13" x14ac:dyDescent="0.15">
      <c r="A764" s="119"/>
      <c r="B764" s="39"/>
      <c r="C764" s="8"/>
      <c r="D764" s="8"/>
      <c r="E764" s="8"/>
      <c r="F764" s="8"/>
    </row>
    <row r="765" spans="1:6" ht="13" x14ac:dyDescent="0.15">
      <c r="A765" s="39"/>
      <c r="B765" s="39"/>
      <c r="C765" s="8"/>
      <c r="D765" s="125"/>
      <c r="E765" s="125"/>
      <c r="F765" s="125"/>
    </row>
    <row r="766" spans="1:6" ht="13" x14ac:dyDescent="0.15">
      <c r="A766" s="39"/>
      <c r="B766" s="39"/>
      <c r="C766" s="8"/>
      <c r="D766" s="125"/>
      <c r="E766" s="125"/>
      <c r="F766" s="125"/>
    </row>
    <row r="767" spans="1:6" ht="13" x14ac:dyDescent="0.15">
      <c r="A767" s="39"/>
      <c r="B767" s="39"/>
      <c r="C767" s="8"/>
      <c r="D767" s="125"/>
      <c r="E767" s="125"/>
      <c r="F767" s="125"/>
    </row>
    <row r="768" spans="1:6" ht="13" x14ac:dyDescent="0.15">
      <c r="A768" s="39"/>
      <c r="B768" s="39"/>
      <c r="C768" s="8"/>
      <c r="D768" s="125"/>
      <c r="E768" s="125"/>
      <c r="F768" s="125"/>
    </row>
    <row r="769" spans="1:6" ht="13" x14ac:dyDescent="0.15">
      <c r="A769" s="39"/>
      <c r="B769" s="39"/>
      <c r="C769" s="8"/>
      <c r="D769" s="125"/>
      <c r="E769" s="125"/>
      <c r="F769" s="125"/>
    </row>
    <row r="770" spans="1:6" ht="13" x14ac:dyDescent="0.15">
      <c r="A770" s="39"/>
      <c r="B770" s="39"/>
      <c r="C770" s="8"/>
      <c r="D770" s="125"/>
      <c r="E770" s="125"/>
      <c r="F770" s="125"/>
    </row>
    <row r="771" spans="1:6" ht="13" x14ac:dyDescent="0.15">
      <c r="A771" s="39"/>
      <c r="B771" s="39"/>
      <c r="C771" s="8"/>
      <c r="D771" s="125"/>
      <c r="E771" s="125"/>
      <c r="F771" s="125"/>
    </row>
    <row r="772" spans="1:6" ht="13" x14ac:dyDescent="0.15">
      <c r="A772" s="39"/>
      <c r="B772" s="39"/>
      <c r="C772" s="8"/>
      <c r="D772" s="125"/>
      <c r="E772" s="125"/>
      <c r="F772" s="125"/>
    </row>
    <row r="773" spans="1:6" ht="13" x14ac:dyDescent="0.15">
      <c r="A773" s="119"/>
      <c r="B773" s="39"/>
      <c r="C773" s="8"/>
      <c r="D773" s="125"/>
      <c r="E773" s="125"/>
      <c r="F773" s="125"/>
    </row>
    <row r="774" spans="1:6" ht="13" x14ac:dyDescent="0.15">
      <c r="A774" s="39"/>
      <c r="B774" s="39"/>
      <c r="C774" s="8"/>
      <c r="D774" s="125"/>
      <c r="E774" s="125"/>
      <c r="F774" s="125"/>
    </row>
    <row r="775" spans="1:6" ht="13" x14ac:dyDescent="0.15">
      <c r="A775" s="39"/>
      <c r="B775" s="39"/>
      <c r="C775" s="8"/>
      <c r="D775" s="125"/>
      <c r="E775" s="125"/>
      <c r="F775" s="125"/>
    </row>
    <row r="776" spans="1:6" ht="13" x14ac:dyDescent="0.15">
      <c r="A776" s="39"/>
      <c r="B776" s="39"/>
      <c r="C776" s="8"/>
      <c r="D776" s="125"/>
      <c r="E776" s="125"/>
      <c r="F776" s="125"/>
    </row>
    <row r="777" spans="1:6" ht="13" x14ac:dyDescent="0.15">
      <c r="A777" s="39"/>
      <c r="B777" s="39"/>
      <c r="C777" s="8"/>
      <c r="D777" s="125"/>
      <c r="E777" s="125"/>
      <c r="F777" s="125"/>
    </row>
    <row r="778" spans="1:6" ht="13" x14ac:dyDescent="0.15">
      <c r="A778" s="39"/>
      <c r="B778" s="39"/>
      <c r="C778" s="8"/>
      <c r="D778" s="125"/>
      <c r="E778" s="125"/>
      <c r="F778" s="125"/>
    </row>
    <row r="779" spans="1:6" ht="13" x14ac:dyDescent="0.15">
      <c r="A779" s="39"/>
      <c r="B779" s="39"/>
      <c r="C779" s="8"/>
      <c r="D779" s="125"/>
      <c r="E779" s="125"/>
      <c r="F779" s="125"/>
    </row>
    <row r="780" spans="1:6" ht="13" x14ac:dyDescent="0.15">
      <c r="A780" s="39"/>
      <c r="B780" s="39"/>
      <c r="C780" s="8"/>
      <c r="D780" s="125"/>
      <c r="E780" s="125"/>
      <c r="F780" s="125"/>
    </row>
    <row r="781" spans="1:6" ht="13" x14ac:dyDescent="0.15">
      <c r="A781" s="6"/>
      <c r="B781" s="6"/>
      <c r="C781" s="8"/>
      <c r="D781" s="8"/>
      <c r="E781" s="8"/>
      <c r="F781" s="8"/>
    </row>
    <row r="782" spans="1:6" ht="13" x14ac:dyDescent="0.15">
      <c r="A782" s="119"/>
      <c r="B782" s="6"/>
      <c r="C782" s="8"/>
      <c r="D782" s="8"/>
      <c r="E782" s="8"/>
      <c r="F782" s="8"/>
    </row>
    <row r="783" spans="1:6" ht="13" x14ac:dyDescent="0.15">
      <c r="A783" s="39"/>
      <c r="B783" s="6"/>
      <c r="C783" s="8"/>
      <c r="D783" s="8"/>
      <c r="E783" s="8"/>
      <c r="F783" s="8"/>
    </row>
    <row r="784" spans="1:6" ht="13" x14ac:dyDescent="0.15">
      <c r="A784" s="39"/>
      <c r="B784" s="6"/>
      <c r="C784" s="8"/>
      <c r="D784" s="8"/>
      <c r="E784" s="8"/>
      <c r="F784" s="8"/>
    </row>
    <row r="785" spans="1:6" ht="13" x14ac:dyDescent="0.15">
      <c r="A785" s="39"/>
      <c r="B785" s="6"/>
      <c r="C785" s="8"/>
      <c r="D785" s="8"/>
      <c r="E785" s="8"/>
      <c r="F785" s="8"/>
    </row>
    <row r="786" spans="1:6" ht="13" x14ac:dyDescent="0.15">
      <c r="A786" s="39"/>
      <c r="B786" s="6"/>
      <c r="C786" s="8"/>
      <c r="D786" s="8"/>
      <c r="E786" s="8"/>
      <c r="F786" s="8"/>
    </row>
    <row r="787" spans="1:6" ht="13" x14ac:dyDescent="0.15">
      <c r="A787" s="39"/>
      <c r="B787" s="6"/>
      <c r="C787" s="8"/>
      <c r="D787" s="8"/>
      <c r="E787" s="8"/>
      <c r="F787" s="8"/>
    </row>
    <row r="788" spans="1:6" ht="13" x14ac:dyDescent="0.15">
      <c r="A788" s="39"/>
      <c r="B788" s="6"/>
      <c r="C788" s="8"/>
      <c r="D788" s="8"/>
      <c r="E788" s="8"/>
      <c r="F788" s="8"/>
    </row>
    <row r="789" spans="1:6" ht="13" x14ac:dyDescent="0.15">
      <c r="A789" s="39"/>
      <c r="B789" s="6"/>
      <c r="C789" s="8"/>
      <c r="D789" s="8"/>
      <c r="E789" s="8"/>
      <c r="F789" s="8"/>
    </row>
    <row r="790" spans="1:6" ht="13" x14ac:dyDescent="0.15">
      <c r="A790" s="6"/>
      <c r="B790" s="6"/>
      <c r="C790" s="8"/>
      <c r="D790" s="8"/>
      <c r="E790" s="8"/>
      <c r="F790" s="8"/>
    </row>
    <row r="791" spans="1:6" ht="13" x14ac:dyDescent="0.15">
      <c r="A791" s="95"/>
      <c r="B791" s="6"/>
      <c r="C791" s="8"/>
      <c r="D791" s="8"/>
      <c r="E791" s="8"/>
      <c r="F791" s="8"/>
    </row>
    <row r="792" spans="1:6" ht="13" x14ac:dyDescent="0.15">
      <c r="A792" s="95"/>
      <c r="B792" s="6"/>
      <c r="C792" s="8"/>
      <c r="D792" s="8"/>
      <c r="E792" s="8"/>
      <c r="F792" s="8"/>
    </row>
    <row r="793" spans="1:6" ht="13" x14ac:dyDescent="0.15">
      <c r="A793" s="95"/>
      <c r="B793" s="6"/>
      <c r="C793" s="8"/>
      <c r="D793" s="8"/>
      <c r="E793" s="8"/>
      <c r="F793" s="8"/>
    </row>
    <row r="794" spans="1:6" ht="13" x14ac:dyDescent="0.15">
      <c r="A794" s="7"/>
      <c r="B794" s="6"/>
      <c r="C794" s="6"/>
      <c r="D794" s="6"/>
      <c r="E794" s="6"/>
      <c r="F794" s="6"/>
    </row>
    <row r="795" spans="1:6" ht="13" x14ac:dyDescent="0.15">
      <c r="A795" s="11"/>
      <c r="B795" s="6"/>
    </row>
    <row r="796" spans="1:6" ht="13" x14ac:dyDescent="0.15">
      <c r="A796" s="11"/>
      <c r="B796" s="6"/>
      <c r="C796" s="51"/>
      <c r="D796" s="51"/>
      <c r="E796" s="51"/>
      <c r="F796" s="51"/>
    </row>
    <row r="797" spans="1:6" ht="13" collapsed="1" x14ac:dyDescent="0.15">
      <c r="A797" s="11"/>
      <c r="B797" s="6"/>
      <c r="C797" s="12"/>
      <c r="D797" s="12"/>
      <c r="E797" s="51"/>
      <c r="F797" s="51"/>
    </row>
    <row r="798" spans="1:6" ht="13" hidden="1" outlineLevel="1" x14ac:dyDescent="0.15">
      <c r="A798" s="13"/>
      <c r="B798" s="13"/>
      <c r="C798" s="110"/>
      <c r="D798" s="110"/>
      <c r="E798" s="110"/>
      <c r="F798" s="110"/>
    </row>
    <row r="799" spans="1:6" ht="13" x14ac:dyDescent="0.15">
      <c r="A799" s="13"/>
      <c r="B799" s="13"/>
      <c r="C799" s="17"/>
      <c r="D799" s="17"/>
      <c r="E799" s="17"/>
      <c r="F799" s="17"/>
    </row>
    <row r="800" spans="1:6" ht="13" x14ac:dyDescent="0.15">
      <c r="A800" s="13"/>
      <c r="B800" s="13"/>
      <c r="C800" s="7"/>
      <c r="D800" s="7"/>
      <c r="E800" s="7"/>
      <c r="F800" s="7"/>
    </row>
    <row r="801" spans="1:6" ht="13" x14ac:dyDescent="0.15">
      <c r="A801" s="6"/>
      <c r="B801" s="13"/>
      <c r="C801" s="30"/>
      <c r="D801" s="30"/>
      <c r="E801" s="30"/>
      <c r="F801" s="30"/>
    </row>
    <row r="802" spans="1:6" ht="13" x14ac:dyDescent="0.15">
      <c r="A802" s="6"/>
      <c r="B802" s="13"/>
      <c r="C802" s="30"/>
      <c r="D802" s="30"/>
      <c r="E802" s="30"/>
      <c r="F802" s="30"/>
    </row>
    <row r="803" spans="1:6" ht="13" x14ac:dyDescent="0.15">
      <c r="A803" s="6"/>
      <c r="B803" s="13"/>
      <c r="C803" s="30"/>
      <c r="D803" s="30"/>
      <c r="E803" s="30"/>
      <c r="F803" s="30"/>
    </row>
    <row r="804" spans="1:6" ht="13" x14ac:dyDescent="0.15">
      <c r="A804" s="6"/>
      <c r="B804" s="13"/>
      <c r="C804" s="29"/>
      <c r="D804" s="29"/>
      <c r="E804" s="29"/>
      <c r="F804" s="29"/>
    </row>
    <row r="805" spans="1:6" ht="13" x14ac:dyDescent="0.15">
      <c r="A805" s="6"/>
      <c r="B805" s="13"/>
      <c r="C805" s="61"/>
      <c r="D805" s="61"/>
      <c r="E805" s="61"/>
      <c r="F805" s="61"/>
    </row>
    <row r="806" spans="1:6" ht="13" x14ac:dyDescent="0.15">
      <c r="A806" s="6"/>
      <c r="B806" s="13"/>
      <c r="C806" s="30"/>
      <c r="D806" s="30"/>
      <c r="E806" s="30"/>
      <c r="F806" s="30"/>
    </row>
    <row r="807" spans="1:6" ht="13" x14ac:dyDescent="0.15">
      <c r="A807" s="13"/>
      <c r="B807" s="13"/>
      <c r="C807" s="111"/>
      <c r="D807" s="111"/>
      <c r="E807" s="111"/>
      <c r="F807" s="111"/>
    </row>
    <row r="808" spans="1:6" ht="13" x14ac:dyDescent="0.15">
      <c r="A808" s="6"/>
      <c r="B808" s="6"/>
      <c r="C808" s="112"/>
      <c r="D808" s="112"/>
      <c r="E808" s="112"/>
      <c r="F808" s="112"/>
    </row>
    <row r="809" spans="1:6" ht="13" x14ac:dyDescent="0.15">
      <c r="A809" s="13"/>
      <c r="B809" s="6"/>
      <c r="C809" s="112"/>
      <c r="D809" s="112"/>
      <c r="E809" s="112"/>
      <c r="F809" s="112"/>
    </row>
    <row r="810" spans="1:6" ht="13" x14ac:dyDescent="0.15">
      <c r="A810" s="6"/>
      <c r="B810" s="6"/>
      <c r="C810" s="30"/>
      <c r="D810" s="30"/>
      <c r="E810" s="30"/>
      <c r="F810" s="30"/>
    </row>
    <row r="811" spans="1:6" ht="13" x14ac:dyDescent="0.15">
      <c r="A811" s="6"/>
      <c r="B811" s="6"/>
      <c r="C811" s="30"/>
      <c r="D811" s="30"/>
      <c r="E811" s="30"/>
      <c r="F811" s="30"/>
    </row>
    <row r="812" spans="1:6" ht="13" x14ac:dyDescent="0.15">
      <c r="A812" s="6"/>
      <c r="B812" s="6"/>
      <c r="C812" s="30"/>
      <c r="D812" s="30"/>
      <c r="E812" s="30"/>
      <c r="F812" s="30"/>
    </row>
    <row r="813" spans="1:6" ht="13" x14ac:dyDescent="0.15">
      <c r="A813" s="6"/>
      <c r="B813" s="6"/>
      <c r="C813" s="30"/>
      <c r="D813" s="30"/>
      <c r="E813" s="30"/>
      <c r="F813" s="30"/>
    </row>
    <row r="814" spans="1:6" ht="13" x14ac:dyDescent="0.15">
      <c r="A814" s="6"/>
      <c r="B814" s="6"/>
      <c r="C814" s="61"/>
      <c r="D814" s="61"/>
      <c r="E814" s="61"/>
      <c r="F814" s="61"/>
    </row>
    <row r="815" spans="1:6" ht="13" x14ac:dyDescent="0.15">
      <c r="A815" s="6"/>
      <c r="B815" s="6"/>
      <c r="C815" s="30"/>
      <c r="D815" s="30"/>
      <c r="E815" s="30"/>
      <c r="F815" s="30"/>
    </row>
    <row r="816" spans="1:6" ht="13" x14ac:dyDescent="0.15">
      <c r="A816" s="13"/>
      <c r="B816" s="6"/>
      <c r="C816" s="111"/>
      <c r="D816" s="111"/>
      <c r="E816" s="111"/>
      <c r="F816" s="111"/>
    </row>
    <row r="817" spans="1:6" ht="13" x14ac:dyDescent="0.15">
      <c r="A817" s="6"/>
      <c r="B817" s="70"/>
      <c r="C817" s="8"/>
      <c r="D817" s="8"/>
      <c r="E817" s="8"/>
      <c r="F817" s="8"/>
    </row>
    <row r="818" spans="1:6" ht="13" x14ac:dyDescent="0.15">
      <c r="A818" s="13"/>
      <c r="B818" s="70"/>
      <c r="C818" s="8"/>
      <c r="D818" s="8"/>
      <c r="E818" s="8"/>
      <c r="F818" s="8"/>
    </row>
    <row r="819" spans="1:6" ht="13" x14ac:dyDescent="0.15">
      <c r="A819" s="6"/>
      <c r="B819" s="70"/>
      <c r="C819" s="8"/>
      <c r="D819" s="8"/>
      <c r="E819" s="8"/>
      <c r="F819" s="8"/>
    </row>
    <row r="820" spans="1:6" ht="13" x14ac:dyDescent="0.15">
      <c r="A820" s="6"/>
      <c r="B820" s="6"/>
      <c r="C820" s="8"/>
      <c r="D820" s="8"/>
      <c r="E820" s="8"/>
      <c r="F820" s="8"/>
    </row>
    <row r="821" spans="1:6" ht="13" x14ac:dyDescent="0.15">
      <c r="A821" s="6"/>
      <c r="B821" s="6"/>
      <c r="C821" s="8"/>
      <c r="D821" s="8"/>
      <c r="E821" s="8"/>
      <c r="F821" s="8"/>
    </row>
    <row r="822" spans="1:6" ht="13" x14ac:dyDescent="0.15">
      <c r="A822" s="6"/>
      <c r="B822" s="6"/>
      <c r="C822" s="8"/>
      <c r="D822" s="8"/>
      <c r="E822" s="8"/>
      <c r="F822" s="8"/>
    </row>
    <row r="823" spans="1:6" ht="13" x14ac:dyDescent="0.15">
      <c r="A823" s="6"/>
      <c r="B823" s="6"/>
      <c r="C823" s="8"/>
      <c r="D823" s="8"/>
      <c r="E823" s="8"/>
      <c r="F823" s="8"/>
    </row>
    <row r="824" spans="1:6" ht="13" x14ac:dyDescent="0.15">
      <c r="A824" s="6"/>
      <c r="B824" s="6"/>
      <c r="C824" s="8"/>
      <c r="D824" s="8"/>
      <c r="E824" s="8"/>
      <c r="F824" s="8"/>
    </row>
    <row r="825" spans="1:6" ht="13" x14ac:dyDescent="0.15">
      <c r="A825" s="13"/>
      <c r="B825" s="6"/>
      <c r="C825" s="8"/>
      <c r="D825" s="8"/>
      <c r="E825" s="8"/>
      <c r="F825" s="8"/>
    </row>
    <row r="826" spans="1:6" ht="13" x14ac:dyDescent="0.15">
      <c r="A826" s="6"/>
      <c r="B826" s="6"/>
      <c r="C826" s="8"/>
      <c r="D826" s="8"/>
      <c r="E826" s="8"/>
      <c r="F826" s="8"/>
    </row>
    <row r="827" spans="1:6" ht="13" x14ac:dyDescent="0.15">
      <c r="A827" s="39"/>
      <c r="B827" s="6"/>
      <c r="C827" s="8"/>
      <c r="D827" s="8"/>
      <c r="E827" s="8"/>
      <c r="F827" s="8"/>
    </row>
    <row r="828" spans="1:6" ht="13" x14ac:dyDescent="0.15">
      <c r="A828" s="39"/>
      <c r="B828" s="6"/>
      <c r="C828" s="8"/>
      <c r="D828" s="8"/>
      <c r="E828" s="8"/>
      <c r="F828" s="8"/>
    </row>
    <row r="829" spans="1:6" ht="13" x14ac:dyDescent="0.15">
      <c r="A829" s="119"/>
      <c r="B829" s="39"/>
      <c r="C829" s="8"/>
      <c r="D829" s="8"/>
      <c r="E829" s="8"/>
      <c r="F829" s="8"/>
    </row>
    <row r="830" spans="1:6" ht="13" x14ac:dyDescent="0.15">
      <c r="A830" s="39"/>
      <c r="B830" s="39"/>
      <c r="C830" s="8"/>
      <c r="D830" s="125"/>
      <c r="E830" s="125"/>
      <c r="F830" s="125"/>
    </row>
    <row r="831" spans="1:6" ht="13" x14ac:dyDescent="0.15">
      <c r="A831" s="39"/>
      <c r="B831" s="39"/>
      <c r="C831" s="8"/>
      <c r="D831" s="125"/>
      <c r="E831" s="125"/>
      <c r="F831" s="125"/>
    </row>
    <row r="832" spans="1:6" ht="13" x14ac:dyDescent="0.15">
      <c r="A832" s="39"/>
      <c r="B832" s="39"/>
      <c r="C832" s="8"/>
      <c r="D832" s="125"/>
      <c r="E832" s="125"/>
      <c r="F832" s="125"/>
    </row>
    <row r="833" spans="1:6" ht="13" x14ac:dyDescent="0.15">
      <c r="A833" s="39"/>
      <c r="B833" s="39"/>
      <c r="C833" s="8"/>
      <c r="D833" s="125"/>
      <c r="E833" s="125"/>
      <c r="F833" s="125"/>
    </row>
    <row r="834" spans="1:6" ht="13" x14ac:dyDescent="0.15">
      <c r="A834" s="39"/>
      <c r="B834" s="39"/>
      <c r="C834" s="8"/>
      <c r="D834" s="125"/>
      <c r="E834" s="125"/>
      <c r="F834" s="125"/>
    </row>
    <row r="835" spans="1:6" ht="13" x14ac:dyDescent="0.15">
      <c r="A835" s="39"/>
      <c r="B835" s="39"/>
      <c r="C835" s="8"/>
      <c r="D835" s="125"/>
      <c r="E835" s="125"/>
      <c r="F835" s="125"/>
    </row>
    <row r="836" spans="1:6" ht="13" x14ac:dyDescent="0.15">
      <c r="A836" s="39"/>
      <c r="B836" s="39"/>
      <c r="C836" s="8"/>
      <c r="D836" s="125"/>
      <c r="E836" s="125"/>
      <c r="F836" s="125"/>
    </row>
    <row r="837" spans="1:6" ht="13" x14ac:dyDescent="0.15">
      <c r="A837" s="39"/>
      <c r="B837" s="39"/>
      <c r="C837" s="8"/>
      <c r="D837" s="125"/>
      <c r="E837" s="125"/>
      <c r="F837" s="125"/>
    </row>
    <row r="838" spans="1:6" ht="13" x14ac:dyDescent="0.15">
      <c r="A838" s="119"/>
      <c r="B838" s="39"/>
      <c r="C838" s="8"/>
      <c r="D838" s="125"/>
      <c r="E838" s="125"/>
      <c r="F838" s="125"/>
    </row>
    <row r="839" spans="1:6" ht="13" x14ac:dyDescent="0.15">
      <c r="A839" s="39"/>
      <c r="B839" s="39"/>
      <c r="C839" s="8"/>
      <c r="D839" s="125"/>
      <c r="E839" s="125"/>
      <c r="F839" s="125"/>
    </row>
    <row r="840" spans="1:6" ht="13" x14ac:dyDescent="0.15">
      <c r="A840" s="39"/>
      <c r="B840" s="39"/>
      <c r="C840" s="8"/>
      <c r="D840" s="125"/>
      <c r="E840" s="125"/>
      <c r="F840" s="125"/>
    </row>
    <row r="841" spans="1:6" ht="13" x14ac:dyDescent="0.15">
      <c r="A841" s="39"/>
      <c r="B841" s="39"/>
      <c r="C841" s="8"/>
      <c r="D841" s="125"/>
      <c r="E841" s="125"/>
      <c r="F841" s="125"/>
    </row>
    <row r="842" spans="1:6" ht="13" x14ac:dyDescent="0.15">
      <c r="A842" s="39"/>
      <c r="B842" s="39"/>
      <c r="C842" s="8"/>
      <c r="D842" s="125"/>
      <c r="E842" s="125"/>
      <c r="F842" s="125"/>
    </row>
    <row r="843" spans="1:6" ht="13" x14ac:dyDescent="0.15">
      <c r="A843" s="39"/>
      <c r="B843" s="39"/>
      <c r="C843" s="8"/>
      <c r="D843" s="125"/>
      <c r="E843" s="125"/>
      <c r="F843" s="125"/>
    </row>
    <row r="844" spans="1:6" ht="13" x14ac:dyDescent="0.15">
      <c r="A844" s="39"/>
      <c r="B844" s="39"/>
      <c r="C844" s="8"/>
      <c r="D844" s="125"/>
      <c r="E844" s="125"/>
      <c r="F844" s="125"/>
    </row>
    <row r="845" spans="1:6" ht="13" x14ac:dyDescent="0.15">
      <c r="A845" s="39"/>
      <c r="B845" s="39"/>
      <c r="C845" s="8"/>
      <c r="D845" s="125"/>
      <c r="E845" s="125"/>
      <c r="F845" s="125"/>
    </row>
    <row r="846" spans="1:6" ht="13" x14ac:dyDescent="0.15">
      <c r="A846" s="6"/>
      <c r="B846" s="6"/>
      <c r="C846" s="8"/>
      <c r="D846" s="8"/>
      <c r="E846" s="8"/>
      <c r="F846" s="8"/>
    </row>
    <row r="847" spans="1:6" ht="13" x14ac:dyDescent="0.15">
      <c r="A847" s="119"/>
      <c r="B847" s="6"/>
      <c r="C847" s="8"/>
      <c r="D847" s="8"/>
      <c r="E847" s="8"/>
      <c r="F847" s="8"/>
    </row>
    <row r="848" spans="1:6" ht="13" x14ac:dyDescent="0.15">
      <c r="A848" s="39"/>
      <c r="B848" s="6"/>
      <c r="C848" s="8"/>
      <c r="D848" s="8"/>
      <c r="E848" s="8"/>
      <c r="F848" s="8"/>
    </row>
    <row r="849" spans="1:6" ht="13" x14ac:dyDescent="0.15">
      <c r="A849" s="39"/>
      <c r="B849" s="6"/>
      <c r="C849" s="8"/>
      <c r="D849" s="8"/>
      <c r="E849" s="8"/>
      <c r="F849" s="8"/>
    </row>
    <row r="850" spans="1:6" ht="13" x14ac:dyDescent="0.15">
      <c r="A850" s="39"/>
      <c r="B850" s="6"/>
      <c r="C850" s="8"/>
      <c r="D850" s="8"/>
      <c r="E850" s="8"/>
      <c r="F850" s="8"/>
    </row>
    <row r="851" spans="1:6" ht="13" x14ac:dyDescent="0.15">
      <c r="A851" s="39"/>
      <c r="B851" s="6"/>
      <c r="C851" s="8"/>
      <c r="D851" s="8"/>
      <c r="E851" s="8"/>
      <c r="F851" s="8"/>
    </row>
    <row r="852" spans="1:6" ht="13" x14ac:dyDescent="0.15">
      <c r="A852" s="39"/>
      <c r="B852" s="6"/>
      <c r="C852" s="8"/>
      <c r="D852" s="8"/>
      <c r="E852" s="8"/>
      <c r="F852" s="8"/>
    </row>
    <row r="853" spans="1:6" ht="13" x14ac:dyDescent="0.15">
      <c r="A853" s="39"/>
      <c r="B853" s="6"/>
      <c r="C853" s="8"/>
      <c r="D853" s="8"/>
      <c r="E853" s="8"/>
      <c r="F853" s="8"/>
    </row>
    <row r="854" spans="1:6" ht="13" x14ac:dyDescent="0.15">
      <c r="A854" s="39"/>
      <c r="B854" s="6"/>
      <c r="C854" s="8"/>
      <c r="D854" s="8"/>
      <c r="E854" s="8"/>
      <c r="F854" s="8"/>
    </row>
    <row r="855" spans="1:6" ht="13" x14ac:dyDescent="0.15">
      <c r="A855" s="6"/>
      <c r="B855" s="6"/>
      <c r="C855" s="8"/>
      <c r="D855" s="8"/>
      <c r="E855" s="8"/>
      <c r="F855" s="8"/>
    </row>
    <row r="856" spans="1:6" ht="13" x14ac:dyDescent="0.15">
      <c r="A856" s="95"/>
      <c r="B856" s="6"/>
      <c r="C856" s="8"/>
      <c r="D856" s="8"/>
      <c r="E856" s="8"/>
      <c r="F856" s="8"/>
    </row>
    <row r="857" spans="1:6" ht="13" x14ac:dyDescent="0.15">
      <c r="A857" s="95"/>
      <c r="B857" s="6"/>
      <c r="C857" s="8"/>
      <c r="D857" s="8"/>
      <c r="E857" s="8"/>
      <c r="F857" s="8"/>
    </row>
    <row r="858" spans="1:6" ht="13" x14ac:dyDescent="0.15">
      <c r="A858" s="95"/>
      <c r="B858" s="6"/>
      <c r="C858" s="8"/>
      <c r="D858" s="8"/>
      <c r="E858" s="8"/>
      <c r="F858" s="8"/>
    </row>
    <row r="859" spans="1:6" ht="13" x14ac:dyDescent="0.15">
      <c r="A859" s="7"/>
      <c r="B859" s="6"/>
      <c r="C859" s="6"/>
      <c r="D859" s="6"/>
      <c r="E859" s="6"/>
      <c r="F859" s="6"/>
    </row>
    <row r="860" spans="1:6" ht="13" x14ac:dyDescent="0.15">
      <c r="A860" s="11"/>
      <c r="B860" s="6"/>
    </row>
    <row r="861" spans="1:6" ht="13" x14ac:dyDescent="0.15">
      <c r="A861" s="11"/>
      <c r="B861" s="6"/>
      <c r="C861" s="51"/>
      <c r="D861" s="51"/>
      <c r="E861" s="51"/>
      <c r="F861" s="51"/>
    </row>
    <row r="862" spans="1:6" ht="13" collapsed="1" x14ac:dyDescent="0.15">
      <c r="A862" s="11"/>
      <c r="B862" s="6"/>
      <c r="C862" s="12"/>
      <c r="D862" s="12"/>
      <c r="E862" s="51"/>
      <c r="F862" s="51"/>
    </row>
    <row r="863" spans="1:6" ht="13" hidden="1" outlineLevel="1" x14ac:dyDescent="0.15">
      <c r="A863" s="13"/>
      <c r="B863" s="13"/>
      <c r="C863" s="110"/>
      <c r="D863" s="110"/>
      <c r="E863" s="110"/>
      <c r="F863" s="110"/>
    </row>
    <row r="864" spans="1:6" ht="13" x14ac:dyDescent="0.15">
      <c r="A864" s="13"/>
      <c r="B864" s="13"/>
      <c r="C864" s="17"/>
      <c r="D864" s="17"/>
      <c r="E864" s="17"/>
      <c r="F864" s="17"/>
    </row>
    <row r="865" spans="1:6" ht="13" x14ac:dyDescent="0.15">
      <c r="A865" s="13"/>
      <c r="B865" s="13"/>
      <c r="C865" s="7"/>
      <c r="D865" s="7"/>
      <c r="E865" s="7"/>
      <c r="F865" s="7"/>
    </row>
    <row r="866" spans="1:6" ht="13" x14ac:dyDescent="0.15">
      <c r="A866" s="6"/>
      <c r="B866" s="13"/>
      <c r="C866" s="30"/>
      <c r="D866" s="30"/>
      <c r="E866" s="30"/>
      <c r="F866" s="30"/>
    </row>
    <row r="867" spans="1:6" ht="13" x14ac:dyDescent="0.15">
      <c r="A867" s="6"/>
      <c r="B867" s="13"/>
      <c r="C867" s="30"/>
      <c r="D867" s="30"/>
      <c r="E867" s="30"/>
      <c r="F867" s="30"/>
    </row>
    <row r="868" spans="1:6" ht="13" x14ac:dyDescent="0.15">
      <c r="A868" s="6"/>
      <c r="B868" s="13"/>
      <c r="C868" s="30"/>
      <c r="D868" s="30"/>
      <c r="E868" s="30"/>
      <c r="F868" s="30"/>
    </row>
    <row r="869" spans="1:6" ht="13" x14ac:dyDescent="0.15">
      <c r="A869" s="6"/>
      <c r="B869" s="13"/>
      <c r="C869" s="29"/>
      <c r="D869" s="29"/>
      <c r="E869" s="29"/>
      <c r="F869" s="29"/>
    </row>
    <row r="870" spans="1:6" ht="13" x14ac:dyDescent="0.15">
      <c r="A870" s="6"/>
      <c r="B870" s="13"/>
      <c r="C870" s="61"/>
      <c r="D870" s="61"/>
      <c r="E870" s="61"/>
      <c r="F870" s="61"/>
    </row>
    <row r="871" spans="1:6" ht="13" x14ac:dyDescent="0.15">
      <c r="A871" s="6"/>
      <c r="B871" s="13"/>
      <c r="C871" s="30"/>
      <c r="D871" s="30"/>
      <c r="E871" s="30"/>
      <c r="F871" s="30"/>
    </row>
    <row r="872" spans="1:6" ht="13" x14ac:dyDescent="0.15">
      <c r="A872" s="13"/>
      <c r="B872" s="13"/>
      <c r="C872" s="111"/>
      <c r="D872" s="111"/>
      <c r="E872" s="111"/>
      <c r="F872" s="111"/>
    </row>
    <row r="873" spans="1:6" ht="13" x14ac:dyDescent="0.15">
      <c r="A873" s="6"/>
      <c r="B873" s="6"/>
      <c r="C873" s="112"/>
      <c r="D873" s="112"/>
      <c r="E873" s="112"/>
      <c r="F873" s="112"/>
    </row>
    <row r="874" spans="1:6" ht="13" x14ac:dyDescent="0.15">
      <c r="A874" s="13"/>
      <c r="B874" s="6"/>
      <c r="C874" s="112"/>
      <c r="D874" s="112"/>
      <c r="E874" s="112"/>
      <c r="F874" s="112"/>
    </row>
    <row r="875" spans="1:6" ht="13" x14ac:dyDescent="0.15">
      <c r="A875" s="6"/>
      <c r="B875" s="6"/>
      <c r="C875" s="30"/>
      <c r="D875" s="30"/>
      <c r="E875" s="30"/>
      <c r="F875" s="30"/>
    </row>
    <row r="876" spans="1:6" ht="13" x14ac:dyDescent="0.15">
      <c r="A876" s="6"/>
      <c r="B876" s="6"/>
      <c r="C876" s="30"/>
      <c r="D876" s="30"/>
      <c r="E876" s="30"/>
      <c r="F876" s="30"/>
    </row>
    <row r="877" spans="1:6" ht="13" x14ac:dyDescent="0.15">
      <c r="A877" s="6"/>
      <c r="B877" s="6"/>
      <c r="C877" s="30"/>
      <c r="D877" s="30"/>
      <c r="E877" s="30"/>
      <c r="F877" s="30"/>
    </row>
    <row r="878" spans="1:6" ht="13" x14ac:dyDescent="0.15">
      <c r="A878" s="6"/>
      <c r="B878" s="6"/>
      <c r="C878" s="30"/>
      <c r="D878" s="30"/>
      <c r="E878" s="30"/>
      <c r="F878" s="30"/>
    </row>
    <row r="879" spans="1:6" ht="13" x14ac:dyDescent="0.15">
      <c r="A879" s="6"/>
      <c r="B879" s="6"/>
      <c r="C879" s="61"/>
      <c r="D879" s="61"/>
      <c r="E879" s="61"/>
      <c r="F879" s="61"/>
    </row>
    <row r="880" spans="1:6" ht="13" x14ac:dyDescent="0.15">
      <c r="A880" s="6"/>
      <c r="B880" s="6"/>
      <c r="C880" s="30"/>
      <c r="D880" s="30"/>
      <c r="E880" s="30"/>
      <c r="F880" s="30"/>
    </row>
    <row r="881" spans="1:6" ht="13" x14ac:dyDescent="0.15">
      <c r="A881" s="13"/>
      <c r="B881" s="6"/>
      <c r="C881" s="111"/>
      <c r="D881" s="111"/>
      <c r="E881" s="111"/>
      <c r="F881" s="111"/>
    </row>
    <row r="882" spans="1:6" ht="13" x14ac:dyDescent="0.15">
      <c r="A882" s="6"/>
      <c r="B882" s="70"/>
      <c r="C882" s="8"/>
      <c r="D882" s="8"/>
      <c r="E882" s="8"/>
      <c r="F882" s="8"/>
    </row>
    <row r="883" spans="1:6" ht="13" x14ac:dyDescent="0.15">
      <c r="A883" s="13"/>
      <c r="B883" s="70"/>
      <c r="C883" s="8"/>
      <c r="D883" s="8"/>
      <c r="E883" s="8"/>
      <c r="F883" s="8"/>
    </row>
    <row r="884" spans="1:6" ht="13" x14ac:dyDescent="0.15">
      <c r="A884" s="6"/>
      <c r="B884" s="70"/>
      <c r="C884" s="8"/>
      <c r="D884" s="8"/>
      <c r="E884" s="8"/>
      <c r="F884" s="8"/>
    </row>
    <row r="885" spans="1:6" ht="13" x14ac:dyDescent="0.15">
      <c r="A885" s="6"/>
      <c r="B885" s="6"/>
      <c r="C885" s="8"/>
      <c r="D885" s="8"/>
      <c r="E885" s="8"/>
      <c r="F885" s="8"/>
    </row>
    <row r="886" spans="1:6" ht="13" x14ac:dyDescent="0.15">
      <c r="A886" s="6"/>
      <c r="B886" s="6"/>
      <c r="C886" s="8"/>
      <c r="D886" s="8"/>
      <c r="E886" s="8"/>
      <c r="F886" s="8"/>
    </row>
    <row r="887" spans="1:6" ht="13" x14ac:dyDescent="0.15">
      <c r="A887" s="6"/>
      <c r="B887" s="6"/>
      <c r="C887" s="8"/>
      <c r="D887" s="8"/>
      <c r="E887" s="8"/>
      <c r="F887" s="8"/>
    </row>
    <row r="888" spans="1:6" ht="13" x14ac:dyDescent="0.15">
      <c r="A888" s="6"/>
      <c r="B888" s="6"/>
      <c r="C888" s="8"/>
      <c r="D888" s="8"/>
      <c r="E888" s="8"/>
      <c r="F888" s="8"/>
    </row>
    <row r="889" spans="1:6" ht="13" x14ac:dyDescent="0.15">
      <c r="A889" s="6"/>
      <c r="B889" s="6"/>
      <c r="C889" s="8"/>
      <c r="D889" s="8"/>
      <c r="E889" s="8"/>
      <c r="F889" s="8"/>
    </row>
    <row r="890" spans="1:6" ht="13" x14ac:dyDescent="0.15">
      <c r="A890" s="13"/>
      <c r="B890" s="6"/>
      <c r="C890" s="8"/>
      <c r="D890" s="8"/>
      <c r="E890" s="8"/>
      <c r="F890" s="8"/>
    </row>
    <row r="891" spans="1:6" ht="13" x14ac:dyDescent="0.15">
      <c r="A891" s="6"/>
      <c r="B891" s="6"/>
      <c r="C891" s="8"/>
      <c r="D891" s="8"/>
      <c r="E891" s="8"/>
      <c r="F891" s="8"/>
    </row>
    <row r="892" spans="1:6" ht="13" x14ac:dyDescent="0.15">
      <c r="A892" s="39"/>
      <c r="B892" s="6"/>
      <c r="C892" s="8"/>
      <c r="D892" s="8"/>
      <c r="E892" s="8"/>
      <c r="F892" s="8"/>
    </row>
    <row r="893" spans="1:6" ht="13" x14ac:dyDescent="0.15">
      <c r="A893" s="39"/>
      <c r="B893" s="6"/>
      <c r="C893" s="8"/>
      <c r="D893" s="8"/>
      <c r="E893" s="8"/>
      <c r="F893" s="8"/>
    </row>
    <row r="894" spans="1:6" ht="13" x14ac:dyDescent="0.15">
      <c r="A894" s="119"/>
      <c r="B894" s="39"/>
      <c r="C894" s="8"/>
      <c r="D894" s="8"/>
      <c r="E894" s="8"/>
      <c r="F894" s="8"/>
    </row>
    <row r="895" spans="1:6" ht="13" x14ac:dyDescent="0.15">
      <c r="A895" s="39"/>
      <c r="B895" s="39"/>
      <c r="C895" s="8"/>
      <c r="D895" s="125"/>
      <c r="E895" s="125"/>
      <c r="F895" s="125"/>
    </row>
    <row r="896" spans="1:6" ht="13" x14ac:dyDescent="0.15">
      <c r="A896" s="39"/>
      <c r="B896" s="39"/>
      <c r="C896" s="8"/>
      <c r="D896" s="125"/>
      <c r="E896" s="125"/>
      <c r="F896" s="125"/>
    </row>
    <row r="897" spans="1:6" ht="13" x14ac:dyDescent="0.15">
      <c r="A897" s="39"/>
      <c r="B897" s="39"/>
      <c r="C897" s="8"/>
      <c r="D897" s="125"/>
      <c r="E897" s="125"/>
      <c r="F897" s="125"/>
    </row>
    <row r="898" spans="1:6" ht="13" x14ac:dyDescent="0.15">
      <c r="A898" s="39"/>
      <c r="B898" s="39"/>
      <c r="C898" s="8"/>
      <c r="D898" s="125"/>
      <c r="E898" s="125"/>
      <c r="F898" s="125"/>
    </row>
    <row r="899" spans="1:6" ht="13" x14ac:dyDescent="0.15">
      <c r="A899" s="39"/>
      <c r="B899" s="39"/>
      <c r="C899" s="8"/>
      <c r="D899" s="125"/>
      <c r="E899" s="125"/>
      <c r="F899" s="125"/>
    </row>
    <row r="900" spans="1:6" ht="13" x14ac:dyDescent="0.15">
      <c r="A900" s="39"/>
      <c r="B900" s="39"/>
      <c r="C900" s="8"/>
      <c r="D900" s="125"/>
      <c r="E900" s="125"/>
      <c r="F900" s="125"/>
    </row>
    <row r="901" spans="1:6" ht="13" x14ac:dyDescent="0.15">
      <c r="A901" s="39"/>
      <c r="B901" s="39"/>
      <c r="C901" s="8"/>
      <c r="D901" s="125"/>
      <c r="E901" s="125"/>
      <c r="F901" s="125"/>
    </row>
    <row r="902" spans="1:6" ht="13" x14ac:dyDescent="0.15">
      <c r="A902" s="39"/>
      <c r="B902" s="39"/>
      <c r="C902" s="8"/>
      <c r="D902" s="125"/>
      <c r="E902" s="125"/>
      <c r="F902" s="125"/>
    </row>
    <row r="903" spans="1:6" ht="13" x14ac:dyDescent="0.15">
      <c r="A903" s="119"/>
      <c r="B903" s="39"/>
      <c r="C903" s="8"/>
      <c r="D903" s="125"/>
      <c r="E903" s="125"/>
      <c r="F903" s="125"/>
    </row>
    <row r="904" spans="1:6" ht="13" x14ac:dyDescent="0.15">
      <c r="A904" s="39"/>
      <c r="B904" s="39"/>
      <c r="C904" s="8"/>
      <c r="D904" s="125"/>
      <c r="E904" s="125"/>
      <c r="F904" s="125"/>
    </row>
    <row r="905" spans="1:6" ht="13" x14ac:dyDescent="0.15">
      <c r="A905" s="39"/>
      <c r="B905" s="39"/>
      <c r="C905" s="8"/>
      <c r="D905" s="125"/>
      <c r="E905" s="125"/>
      <c r="F905" s="125"/>
    </row>
    <row r="906" spans="1:6" ht="13" x14ac:dyDescent="0.15">
      <c r="A906" s="39"/>
      <c r="B906" s="39"/>
      <c r="C906" s="8"/>
      <c r="D906" s="125"/>
      <c r="E906" s="125"/>
      <c r="F906" s="125"/>
    </row>
    <row r="907" spans="1:6" ht="13" x14ac:dyDescent="0.15">
      <c r="A907" s="39"/>
      <c r="B907" s="39"/>
      <c r="C907" s="8"/>
      <c r="D907" s="125"/>
      <c r="E907" s="125"/>
      <c r="F907" s="125"/>
    </row>
    <row r="908" spans="1:6" ht="13" x14ac:dyDescent="0.15">
      <c r="A908" s="39"/>
      <c r="B908" s="39"/>
      <c r="C908" s="8"/>
      <c r="D908" s="125"/>
      <c r="E908" s="125"/>
      <c r="F908" s="125"/>
    </row>
    <row r="909" spans="1:6" ht="13" x14ac:dyDescent="0.15">
      <c r="A909" s="39"/>
      <c r="B909" s="39"/>
      <c r="C909" s="8"/>
      <c r="D909" s="125"/>
      <c r="E909" s="125"/>
      <c r="F909" s="125"/>
    </row>
    <row r="910" spans="1:6" ht="13" x14ac:dyDescent="0.15">
      <c r="A910" s="39"/>
      <c r="B910" s="39"/>
      <c r="C910" s="8"/>
      <c r="D910" s="125"/>
      <c r="E910" s="125"/>
      <c r="F910" s="125"/>
    </row>
    <row r="911" spans="1:6" ht="13" x14ac:dyDescent="0.15">
      <c r="A911" s="6"/>
      <c r="B911" s="6"/>
      <c r="C911" s="8"/>
      <c r="D911" s="8"/>
      <c r="E911" s="8"/>
      <c r="F911" s="8"/>
    </row>
    <row r="912" spans="1:6" ht="13" x14ac:dyDescent="0.15">
      <c r="A912" s="119"/>
      <c r="B912" s="6"/>
      <c r="C912" s="8"/>
      <c r="D912" s="8"/>
      <c r="E912" s="8"/>
      <c r="F912" s="8"/>
    </row>
    <row r="913" spans="1:6" ht="13" x14ac:dyDescent="0.15">
      <c r="A913" s="39"/>
      <c r="B913" s="6"/>
      <c r="C913" s="8"/>
      <c r="D913" s="8"/>
      <c r="E913" s="8"/>
      <c r="F913" s="8"/>
    </row>
    <row r="914" spans="1:6" ht="13" x14ac:dyDescent="0.15">
      <c r="A914" s="39"/>
      <c r="B914" s="6"/>
      <c r="C914" s="8"/>
      <c r="D914" s="8"/>
      <c r="E914" s="8"/>
      <c r="F914" s="8"/>
    </row>
    <row r="915" spans="1:6" ht="13" x14ac:dyDescent="0.15">
      <c r="A915" s="39"/>
      <c r="B915" s="6"/>
      <c r="C915" s="8"/>
      <c r="D915" s="8"/>
      <c r="E915" s="8"/>
      <c r="F915" s="8"/>
    </row>
    <row r="916" spans="1:6" ht="13" x14ac:dyDescent="0.15">
      <c r="A916" s="39"/>
      <c r="B916" s="6"/>
      <c r="C916" s="8"/>
      <c r="D916" s="8"/>
      <c r="E916" s="8"/>
      <c r="F916" s="8"/>
    </row>
    <row r="917" spans="1:6" ht="13" x14ac:dyDescent="0.15">
      <c r="A917" s="39"/>
      <c r="B917" s="6"/>
      <c r="C917" s="8"/>
      <c r="D917" s="8"/>
      <c r="E917" s="8"/>
      <c r="F917" s="8"/>
    </row>
    <row r="918" spans="1:6" ht="13" x14ac:dyDescent="0.15">
      <c r="A918" s="39"/>
      <c r="B918" s="6"/>
      <c r="C918" s="8"/>
      <c r="D918" s="8"/>
      <c r="E918" s="8"/>
      <c r="F918" s="8"/>
    </row>
    <row r="919" spans="1:6" ht="13" x14ac:dyDescent="0.15">
      <c r="A919" s="39"/>
      <c r="B919" s="6"/>
      <c r="C919" s="8"/>
      <c r="D919" s="8"/>
      <c r="E919" s="8"/>
      <c r="F919" s="8"/>
    </row>
    <row r="920" spans="1:6" ht="13" x14ac:dyDescent="0.15">
      <c r="A920" s="6"/>
      <c r="B920" s="6"/>
      <c r="C920" s="8"/>
      <c r="D920" s="8"/>
      <c r="E920" s="8"/>
      <c r="F920" s="8"/>
    </row>
    <row r="921" spans="1:6" ht="13" x14ac:dyDescent="0.15">
      <c r="A921" s="95"/>
      <c r="B921" s="6"/>
      <c r="C921" s="8"/>
      <c r="D921" s="8"/>
      <c r="E921" s="8"/>
      <c r="F921" s="8"/>
    </row>
    <row r="922" spans="1:6" ht="13" x14ac:dyDescent="0.15">
      <c r="A922" s="95"/>
      <c r="B922" s="6"/>
      <c r="C922" s="8"/>
      <c r="D922" s="8"/>
      <c r="E922" s="8"/>
      <c r="F922" s="8"/>
    </row>
    <row r="923" spans="1:6" ht="13" x14ac:dyDescent="0.15">
      <c r="A923" s="95"/>
      <c r="B923" s="6"/>
      <c r="C923" s="8"/>
      <c r="D923" s="8"/>
      <c r="E923" s="8"/>
      <c r="F923" s="8"/>
    </row>
    <row r="924" spans="1:6" ht="13" x14ac:dyDescent="0.15">
      <c r="A924" s="7"/>
      <c r="B924" s="6"/>
      <c r="C924" s="6"/>
      <c r="D924" s="6"/>
      <c r="E924" s="6"/>
      <c r="F924" s="6"/>
    </row>
    <row r="925" spans="1:6" ht="13" x14ac:dyDescent="0.15">
      <c r="A925" s="11"/>
      <c r="B925" s="6"/>
    </row>
    <row r="926" spans="1:6" ht="13" x14ac:dyDescent="0.15">
      <c r="A926" s="11"/>
      <c r="B926" s="6"/>
      <c r="C926" s="51"/>
      <c r="D926" s="51"/>
      <c r="E926" s="51"/>
      <c r="F926" s="51"/>
    </row>
    <row r="927" spans="1:6" ht="13" collapsed="1" x14ac:dyDescent="0.15">
      <c r="A927" s="11"/>
      <c r="B927" s="6"/>
      <c r="C927" s="12"/>
      <c r="D927" s="12"/>
      <c r="E927" s="51"/>
      <c r="F927" s="51"/>
    </row>
    <row r="928" spans="1:6" ht="13" hidden="1" outlineLevel="1" x14ac:dyDescent="0.15">
      <c r="A928" s="13"/>
      <c r="B928" s="13"/>
      <c r="C928" s="110"/>
      <c r="D928" s="110"/>
      <c r="E928" s="110"/>
      <c r="F928" s="110"/>
    </row>
    <row r="929" spans="1:6" ht="13" x14ac:dyDescent="0.15">
      <c r="A929" s="13"/>
      <c r="B929" s="13"/>
      <c r="C929" s="17"/>
      <c r="D929" s="17"/>
      <c r="E929" s="17"/>
      <c r="F929" s="17"/>
    </row>
    <row r="930" spans="1:6" ht="13" x14ac:dyDescent="0.15">
      <c r="A930" s="13"/>
      <c r="B930" s="13"/>
      <c r="C930" s="7"/>
      <c r="D930" s="7"/>
      <c r="E930" s="7"/>
      <c r="F930" s="7"/>
    </row>
    <row r="931" spans="1:6" ht="13" x14ac:dyDescent="0.15">
      <c r="A931" s="6"/>
      <c r="B931" s="13"/>
      <c r="C931" s="30"/>
      <c r="D931" s="30"/>
      <c r="E931" s="30"/>
      <c r="F931" s="30"/>
    </row>
    <row r="932" spans="1:6" ht="13" x14ac:dyDescent="0.15">
      <c r="A932" s="6"/>
      <c r="B932" s="13"/>
      <c r="C932" s="30"/>
      <c r="D932" s="30"/>
      <c r="E932" s="30"/>
      <c r="F932" s="30"/>
    </row>
    <row r="933" spans="1:6" ht="13" x14ac:dyDescent="0.15">
      <c r="A933" s="6"/>
      <c r="B933" s="13"/>
      <c r="C933" s="30"/>
      <c r="D933" s="30"/>
      <c r="E933" s="30"/>
      <c r="F933" s="30"/>
    </row>
    <row r="934" spans="1:6" ht="13" x14ac:dyDescent="0.15">
      <c r="A934" s="6"/>
      <c r="B934" s="13"/>
      <c r="C934" s="29"/>
      <c r="D934" s="29"/>
      <c r="E934" s="29"/>
      <c r="F934" s="29"/>
    </row>
    <row r="935" spans="1:6" ht="13" x14ac:dyDescent="0.15">
      <c r="A935" s="6"/>
      <c r="B935" s="13"/>
      <c r="C935" s="61"/>
      <c r="D935" s="61"/>
      <c r="E935" s="61"/>
      <c r="F935" s="61"/>
    </row>
    <row r="936" spans="1:6" ht="13" x14ac:dyDescent="0.15">
      <c r="A936" s="6"/>
      <c r="B936" s="13"/>
      <c r="C936" s="30"/>
      <c r="D936" s="30"/>
      <c r="E936" s="30"/>
      <c r="F936" s="30"/>
    </row>
    <row r="937" spans="1:6" ht="13" x14ac:dyDescent="0.15">
      <c r="A937" s="13"/>
      <c r="B937" s="13"/>
      <c r="C937" s="111"/>
      <c r="D937" s="111"/>
      <c r="E937" s="111"/>
      <c r="F937" s="111"/>
    </row>
    <row r="938" spans="1:6" ht="13" x14ac:dyDescent="0.15">
      <c r="A938" s="6"/>
      <c r="B938" s="6"/>
      <c r="C938" s="112"/>
      <c r="D938" s="112"/>
      <c r="E938" s="112"/>
      <c r="F938" s="112"/>
    </row>
    <row r="939" spans="1:6" ht="13" x14ac:dyDescent="0.15">
      <c r="A939" s="13"/>
      <c r="B939" s="6"/>
      <c r="C939" s="112"/>
      <c r="D939" s="112"/>
      <c r="E939" s="112"/>
      <c r="F939" s="112"/>
    </row>
    <row r="940" spans="1:6" ht="13" x14ac:dyDescent="0.15">
      <c r="A940" s="6"/>
      <c r="B940" s="6"/>
      <c r="C940" s="30"/>
      <c r="D940" s="30"/>
      <c r="E940" s="30"/>
      <c r="F940" s="30"/>
    </row>
    <row r="941" spans="1:6" ht="13" x14ac:dyDescent="0.15">
      <c r="A941" s="6"/>
      <c r="B941" s="6"/>
      <c r="C941" s="30"/>
      <c r="D941" s="30"/>
      <c r="E941" s="30"/>
      <c r="F941" s="30"/>
    </row>
    <row r="942" spans="1:6" ht="13" x14ac:dyDescent="0.15">
      <c r="A942" s="6"/>
      <c r="B942" s="6"/>
      <c r="C942" s="30"/>
      <c r="D942" s="30"/>
      <c r="E942" s="30"/>
      <c r="F942" s="30"/>
    </row>
    <row r="943" spans="1:6" ht="13" x14ac:dyDescent="0.15">
      <c r="A943" s="6"/>
      <c r="B943" s="6"/>
      <c r="C943" s="30"/>
      <c r="D943" s="30"/>
      <c r="E943" s="30"/>
      <c r="F943" s="30"/>
    </row>
    <row r="944" spans="1:6" ht="13" x14ac:dyDescent="0.15">
      <c r="A944" s="6"/>
      <c r="B944" s="6"/>
      <c r="C944" s="61"/>
      <c r="D944" s="61"/>
      <c r="E944" s="61"/>
      <c r="F944" s="61"/>
    </row>
    <row r="945" spans="1:6" ht="13" x14ac:dyDescent="0.15">
      <c r="A945" s="6"/>
      <c r="B945" s="6"/>
      <c r="C945" s="30"/>
      <c r="D945" s="30"/>
      <c r="E945" s="30"/>
      <c r="F945" s="30"/>
    </row>
    <row r="946" spans="1:6" ht="13" x14ac:dyDescent="0.15">
      <c r="A946" s="13"/>
      <c r="B946" s="6"/>
      <c r="C946" s="111"/>
      <c r="D946" s="111"/>
      <c r="E946" s="111"/>
      <c r="F946" s="111"/>
    </row>
    <row r="947" spans="1:6" ht="13" x14ac:dyDescent="0.15">
      <c r="A947" s="6"/>
      <c r="B947" s="70"/>
      <c r="C947" s="8"/>
      <c r="D947" s="8"/>
      <c r="E947" s="8"/>
      <c r="F947" s="8"/>
    </row>
    <row r="948" spans="1:6" ht="13" x14ac:dyDescent="0.15">
      <c r="A948" s="13"/>
      <c r="B948" s="70"/>
      <c r="C948" s="8"/>
      <c r="D948" s="8"/>
      <c r="E948" s="8"/>
      <c r="F948" s="8"/>
    </row>
    <row r="949" spans="1:6" ht="13" x14ac:dyDescent="0.15">
      <c r="A949" s="6"/>
      <c r="B949" s="70"/>
      <c r="C949" s="8"/>
      <c r="D949" s="8"/>
      <c r="E949" s="8"/>
      <c r="F949" s="8"/>
    </row>
    <row r="950" spans="1:6" ht="13" x14ac:dyDescent="0.15">
      <c r="A950" s="6"/>
      <c r="B950" s="6"/>
      <c r="C950" s="8"/>
      <c r="D950" s="8"/>
      <c r="E950" s="8"/>
      <c r="F950" s="8"/>
    </row>
    <row r="951" spans="1:6" ht="13" x14ac:dyDescent="0.15">
      <c r="A951" s="6"/>
      <c r="B951" s="6"/>
      <c r="C951" s="8"/>
      <c r="D951" s="8"/>
      <c r="E951" s="8"/>
      <c r="F951" s="8"/>
    </row>
    <row r="952" spans="1:6" ht="13" x14ac:dyDescent="0.15">
      <c r="A952" s="6"/>
      <c r="B952" s="6"/>
      <c r="C952" s="8"/>
      <c r="D952" s="8"/>
      <c r="E952" s="8"/>
      <c r="F952" s="8"/>
    </row>
    <row r="953" spans="1:6" ht="13" x14ac:dyDescent="0.15">
      <c r="A953" s="6"/>
      <c r="B953" s="6"/>
      <c r="C953" s="8"/>
      <c r="D953" s="8"/>
      <c r="E953" s="8"/>
      <c r="F953" s="8"/>
    </row>
    <row r="954" spans="1:6" ht="13" x14ac:dyDescent="0.15">
      <c r="A954" s="6"/>
      <c r="B954" s="6"/>
      <c r="C954" s="8"/>
      <c r="D954" s="8"/>
      <c r="E954" s="8"/>
      <c r="F954" s="8"/>
    </row>
    <row r="955" spans="1:6" ht="13" x14ac:dyDescent="0.15">
      <c r="A955" s="13"/>
      <c r="B955" s="6"/>
      <c r="C955" s="8"/>
      <c r="D955" s="8"/>
      <c r="E955" s="8"/>
      <c r="F955" s="8"/>
    </row>
    <row r="956" spans="1:6" ht="13" x14ac:dyDescent="0.15">
      <c r="A956" s="6"/>
      <c r="B956" s="6"/>
      <c r="C956" s="8"/>
      <c r="D956" s="8"/>
      <c r="E956" s="8"/>
      <c r="F956" s="8"/>
    </row>
    <row r="957" spans="1:6" ht="13" x14ac:dyDescent="0.15">
      <c r="A957" s="39"/>
      <c r="B957" s="6"/>
      <c r="C957" s="8"/>
      <c r="D957" s="8"/>
      <c r="E957" s="8"/>
      <c r="F957" s="8"/>
    </row>
    <row r="958" spans="1:6" ht="13" x14ac:dyDescent="0.15">
      <c r="A958" s="39"/>
      <c r="B958" s="6"/>
      <c r="C958" s="8"/>
      <c r="D958" s="8"/>
      <c r="E958" s="8"/>
      <c r="F958" s="8"/>
    </row>
    <row r="959" spans="1:6" ht="13" x14ac:dyDescent="0.15">
      <c r="A959" s="119"/>
      <c r="B959" s="39"/>
      <c r="C959" s="8"/>
      <c r="D959" s="8"/>
      <c r="E959" s="8"/>
      <c r="F959" s="8"/>
    </row>
    <row r="960" spans="1:6" ht="13" x14ac:dyDescent="0.15">
      <c r="A960" s="39"/>
      <c r="B960" s="39"/>
      <c r="C960" s="8"/>
      <c r="D960" s="125"/>
      <c r="E960" s="125"/>
      <c r="F960" s="125"/>
    </row>
    <row r="961" spans="1:6" ht="13" x14ac:dyDescent="0.15">
      <c r="A961" s="39"/>
      <c r="B961" s="39"/>
      <c r="C961" s="8"/>
      <c r="D961" s="125"/>
      <c r="E961" s="125"/>
      <c r="F961" s="125"/>
    </row>
    <row r="962" spans="1:6" ht="13" x14ac:dyDescent="0.15">
      <c r="A962" s="39"/>
      <c r="B962" s="39"/>
      <c r="C962" s="8"/>
      <c r="D962" s="125"/>
      <c r="E962" s="125"/>
      <c r="F962" s="125"/>
    </row>
    <row r="963" spans="1:6" ht="13" x14ac:dyDescent="0.15">
      <c r="A963" s="39"/>
      <c r="B963" s="39"/>
      <c r="C963" s="8"/>
      <c r="D963" s="125"/>
      <c r="E963" s="125"/>
      <c r="F963" s="125"/>
    </row>
    <row r="964" spans="1:6" ht="13" x14ac:dyDescent="0.15">
      <c r="A964" s="39"/>
      <c r="B964" s="39"/>
      <c r="C964" s="8"/>
      <c r="D964" s="125"/>
      <c r="E964" s="125"/>
      <c r="F964" s="125"/>
    </row>
    <row r="965" spans="1:6" ht="13" x14ac:dyDescent="0.15">
      <c r="A965" s="39"/>
      <c r="B965" s="39"/>
      <c r="C965" s="8"/>
      <c r="D965" s="125"/>
      <c r="E965" s="125"/>
      <c r="F965" s="125"/>
    </row>
    <row r="966" spans="1:6" ht="13" x14ac:dyDescent="0.15">
      <c r="A966" s="39"/>
      <c r="B966" s="39"/>
      <c r="C966" s="8"/>
      <c r="D966" s="125"/>
      <c r="E966" s="125"/>
      <c r="F966" s="125"/>
    </row>
    <row r="967" spans="1:6" ht="13" x14ac:dyDescent="0.15">
      <c r="A967" s="39"/>
      <c r="B967" s="39"/>
      <c r="C967" s="8"/>
      <c r="D967" s="125"/>
      <c r="E967" s="125"/>
      <c r="F967" s="125"/>
    </row>
    <row r="968" spans="1:6" ht="13" x14ac:dyDescent="0.15">
      <c r="A968" s="119"/>
      <c r="B968" s="39"/>
      <c r="C968" s="8"/>
      <c r="D968" s="125"/>
      <c r="E968" s="125"/>
      <c r="F968" s="125"/>
    </row>
    <row r="969" spans="1:6" ht="13" x14ac:dyDescent="0.15">
      <c r="A969" s="39"/>
      <c r="B969" s="39"/>
      <c r="C969" s="8"/>
      <c r="D969" s="125"/>
      <c r="E969" s="125"/>
      <c r="F969" s="125"/>
    </row>
    <row r="970" spans="1:6" ht="13" x14ac:dyDescent="0.15">
      <c r="A970" s="39"/>
      <c r="B970" s="39"/>
      <c r="C970" s="8"/>
      <c r="D970" s="125"/>
      <c r="E970" s="125"/>
      <c r="F970" s="125"/>
    </row>
    <row r="971" spans="1:6" ht="13" x14ac:dyDescent="0.15">
      <c r="A971" s="39"/>
      <c r="B971" s="39"/>
      <c r="C971" s="8"/>
      <c r="D971" s="125"/>
      <c r="E971" s="125"/>
      <c r="F971" s="125"/>
    </row>
    <row r="972" spans="1:6" ht="13" x14ac:dyDescent="0.15">
      <c r="A972" s="39"/>
      <c r="B972" s="39"/>
      <c r="C972" s="8"/>
      <c r="D972" s="125"/>
      <c r="E972" s="125"/>
      <c r="F972" s="125"/>
    </row>
    <row r="973" spans="1:6" ht="13" x14ac:dyDescent="0.15">
      <c r="A973" s="39"/>
      <c r="B973" s="39"/>
      <c r="C973" s="8"/>
      <c r="D973" s="125"/>
      <c r="E973" s="125"/>
      <c r="F973" s="125"/>
    </row>
    <row r="974" spans="1:6" ht="13" x14ac:dyDescent="0.15">
      <c r="A974" s="39"/>
      <c r="B974" s="39"/>
      <c r="C974" s="8"/>
      <c r="D974" s="125"/>
      <c r="E974" s="125"/>
      <c r="F974" s="125"/>
    </row>
    <row r="975" spans="1:6" ht="13" x14ac:dyDescent="0.15">
      <c r="A975" s="39"/>
      <c r="B975" s="39"/>
      <c r="C975" s="8"/>
      <c r="D975" s="125"/>
      <c r="E975" s="125"/>
      <c r="F975" s="125"/>
    </row>
    <row r="976" spans="1:6" ht="13" x14ac:dyDescent="0.15">
      <c r="A976" s="6"/>
      <c r="B976" s="6"/>
      <c r="C976" s="8"/>
      <c r="D976" s="8"/>
      <c r="E976" s="8"/>
      <c r="F976" s="8"/>
    </row>
    <row r="977" spans="1:6" ht="13" x14ac:dyDescent="0.15">
      <c r="A977" s="119"/>
      <c r="B977" s="6"/>
      <c r="C977" s="8"/>
      <c r="D977" s="8"/>
      <c r="E977" s="8"/>
      <c r="F977" s="8"/>
    </row>
    <row r="978" spans="1:6" ht="13" x14ac:dyDescent="0.15">
      <c r="A978" s="39"/>
      <c r="B978" s="6"/>
      <c r="C978" s="8"/>
      <c r="D978" s="8"/>
      <c r="E978" s="8"/>
      <c r="F978" s="8"/>
    </row>
    <row r="979" spans="1:6" ht="13" x14ac:dyDescent="0.15">
      <c r="A979" s="39"/>
      <c r="B979" s="6"/>
      <c r="C979" s="8"/>
      <c r="D979" s="8"/>
      <c r="E979" s="8"/>
      <c r="F979" s="8"/>
    </row>
    <row r="980" spans="1:6" ht="13" x14ac:dyDescent="0.15">
      <c r="A980" s="39"/>
      <c r="B980" s="6"/>
      <c r="C980" s="8"/>
      <c r="D980" s="8"/>
      <c r="E980" s="8"/>
      <c r="F980" s="8"/>
    </row>
    <row r="981" spans="1:6" ht="13" x14ac:dyDescent="0.15">
      <c r="A981" s="39"/>
      <c r="B981" s="6"/>
      <c r="C981" s="8"/>
      <c r="D981" s="8"/>
      <c r="E981" s="8"/>
      <c r="F981" s="8"/>
    </row>
    <row r="982" spans="1:6" ht="13" x14ac:dyDescent="0.15">
      <c r="A982" s="39"/>
      <c r="B982" s="6"/>
      <c r="C982" s="8"/>
      <c r="D982" s="8"/>
      <c r="E982" s="8"/>
      <c r="F982" s="8"/>
    </row>
    <row r="983" spans="1:6" ht="13" x14ac:dyDescent="0.15">
      <c r="A983" s="39"/>
      <c r="B983" s="6"/>
      <c r="C983" s="8"/>
      <c r="D983" s="8"/>
      <c r="E983" s="8"/>
      <c r="F983" s="8"/>
    </row>
    <row r="984" spans="1:6" ht="13" x14ac:dyDescent="0.15">
      <c r="A984" s="39"/>
      <c r="B984" s="6"/>
      <c r="C984" s="8"/>
      <c r="D984" s="8"/>
      <c r="E984" s="8"/>
      <c r="F984" s="8"/>
    </row>
    <row r="985" spans="1:6" ht="13" x14ac:dyDescent="0.15">
      <c r="A985" s="6"/>
      <c r="B985" s="6"/>
      <c r="C985" s="8"/>
      <c r="D985" s="8"/>
      <c r="E985" s="8"/>
      <c r="F985" s="8"/>
    </row>
    <row r="986" spans="1:6" ht="13" x14ac:dyDescent="0.15">
      <c r="A986" s="95"/>
      <c r="B986" s="6"/>
      <c r="C986" s="8"/>
      <c r="D986" s="8"/>
      <c r="E986" s="8"/>
      <c r="F986" s="8"/>
    </row>
    <row r="987" spans="1:6" ht="13" x14ac:dyDescent="0.15">
      <c r="A987" s="95"/>
      <c r="B987" s="6"/>
      <c r="C987" s="8"/>
      <c r="D987" s="8"/>
      <c r="E987" s="8"/>
      <c r="F987" s="8"/>
    </row>
    <row r="988" spans="1:6" ht="13" x14ac:dyDescent="0.15">
      <c r="A988" s="95"/>
      <c r="B988" s="6"/>
      <c r="C988" s="8"/>
      <c r="D988" s="8"/>
      <c r="E988" s="8"/>
      <c r="F988" s="8"/>
    </row>
  </sheetData>
  <mergeCells count="1">
    <mergeCell ref="C4:F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H975"/>
  <sheetViews>
    <sheetView showGridLines="0" workbookViewId="0">
      <pane xSplit="1" topLeftCell="B1" activePane="topRight" state="frozen"/>
      <selection pane="topRight" activeCell="C2" sqref="C2"/>
    </sheetView>
  </sheetViews>
  <sheetFormatPr baseColWidth="10" defaultColWidth="12.6640625" defaultRowHeight="15.75" customHeight="1" outlineLevelRow="1" x14ac:dyDescent="0.15"/>
  <cols>
    <col min="1" max="1" width="48.33203125" customWidth="1"/>
    <col min="2" max="2" width="4.1640625" customWidth="1"/>
    <col min="3" max="6" width="11.1640625" customWidth="1"/>
    <col min="7" max="7" width="6.33203125" customWidth="1"/>
    <col min="8" max="8" width="13.1640625" customWidth="1"/>
  </cols>
  <sheetData>
    <row r="1" spans="1:8" ht="13" x14ac:dyDescent="0.15">
      <c r="A1" s="7" t="s">
        <v>9</v>
      </c>
      <c r="B1" s="6"/>
      <c r="C1" s="6"/>
      <c r="D1" s="6"/>
      <c r="E1" s="6"/>
      <c r="F1" s="6"/>
      <c r="G1" s="6"/>
      <c r="H1" s="6"/>
    </row>
    <row r="2" spans="1:8" ht="13" x14ac:dyDescent="0.15">
      <c r="A2" s="11" t="s">
        <v>220</v>
      </c>
      <c r="B2" s="6"/>
    </row>
    <row r="3" spans="1:8" ht="13" x14ac:dyDescent="0.15">
      <c r="A3" s="11" t="s">
        <v>11</v>
      </c>
      <c r="B3" s="6"/>
      <c r="C3" s="51"/>
      <c r="D3" s="51"/>
      <c r="E3" s="51"/>
      <c r="F3" s="51"/>
      <c r="G3" s="51"/>
      <c r="H3" s="51"/>
    </row>
    <row r="4" spans="1:8" ht="13" collapsed="1" x14ac:dyDescent="0.15">
      <c r="A4" s="11" t="s">
        <v>68</v>
      </c>
      <c r="B4" s="6"/>
      <c r="C4" s="138" t="s">
        <v>13</v>
      </c>
      <c r="D4" s="139"/>
      <c r="E4" s="139"/>
      <c r="F4" s="139"/>
      <c r="G4" s="17"/>
      <c r="H4" s="12" t="s">
        <v>14</v>
      </c>
    </row>
    <row r="5" spans="1:8" ht="13" hidden="1" outlineLevel="1" x14ac:dyDescent="0.15">
      <c r="A5" s="13"/>
      <c r="B5" s="13"/>
      <c r="C5" s="16">
        <v>44651</v>
      </c>
      <c r="D5" s="16">
        <v>44742</v>
      </c>
      <c r="E5" s="16">
        <v>44834</v>
      </c>
      <c r="F5" s="16">
        <v>44926</v>
      </c>
      <c r="G5" s="16"/>
      <c r="H5" s="110">
        <v>44926</v>
      </c>
    </row>
    <row r="6" spans="1:8" ht="14" x14ac:dyDescent="0.15">
      <c r="A6" s="13"/>
      <c r="B6" s="13"/>
      <c r="C6" s="17" t="s">
        <v>16</v>
      </c>
      <c r="D6" s="17" t="s">
        <v>17</v>
      </c>
      <c r="E6" s="17" t="s">
        <v>18</v>
      </c>
      <c r="F6" s="17" t="s">
        <v>19</v>
      </c>
      <c r="G6" s="17"/>
      <c r="H6" s="17" t="s">
        <v>19</v>
      </c>
    </row>
    <row r="7" spans="1:8" ht="13" x14ac:dyDescent="0.15">
      <c r="A7" s="13" t="s">
        <v>201</v>
      </c>
      <c r="B7" s="13"/>
      <c r="C7" s="7">
        <v>2022</v>
      </c>
      <c r="D7" s="7">
        <v>2022</v>
      </c>
      <c r="E7" s="7">
        <v>2022</v>
      </c>
      <c r="F7" s="7">
        <v>2022</v>
      </c>
      <c r="G7" s="7"/>
      <c r="H7" s="7">
        <v>2022</v>
      </c>
    </row>
    <row r="8" spans="1:8" ht="13" x14ac:dyDescent="0.15">
      <c r="A8" s="6" t="s">
        <v>221</v>
      </c>
      <c r="B8" s="13"/>
      <c r="C8" s="32">
        <f>'Segment Information'!O12</f>
        <v>1443704</v>
      </c>
      <c r="D8" s="32">
        <f>'Segment Information'!P12</f>
        <v>1725525</v>
      </c>
      <c r="E8" s="32">
        <f>'Segment Information'!Q12</f>
        <v>1774522</v>
      </c>
      <c r="F8" s="32">
        <f>'Segment Information'!R12</f>
        <v>1756079</v>
      </c>
      <c r="G8" s="32"/>
      <c r="H8" s="61">
        <f>'Segment Information'!AA12</f>
        <v>6699830</v>
      </c>
    </row>
    <row r="9" spans="1:8" ht="13" x14ac:dyDescent="0.15">
      <c r="A9" s="6" t="s">
        <v>222</v>
      </c>
      <c r="B9" s="13"/>
      <c r="C9" s="30">
        <v>64882</v>
      </c>
      <c r="D9" s="30">
        <v>104063</v>
      </c>
      <c r="E9" s="30">
        <v>104966.5</v>
      </c>
      <c r="F9" s="30">
        <v>131782</v>
      </c>
      <c r="G9" s="30"/>
      <c r="H9" s="61">
        <f>SUM(C9:F9)</f>
        <v>405693.5</v>
      </c>
    </row>
    <row r="10" spans="1:8" ht="13" x14ac:dyDescent="0.15">
      <c r="A10" s="6" t="s">
        <v>223</v>
      </c>
      <c r="B10" s="13"/>
      <c r="C10" s="61">
        <f t="shared" ref="C10:F10" si="0">C8-C9</f>
        <v>1378822</v>
      </c>
      <c r="D10" s="61">
        <f t="shared" si="0"/>
        <v>1621462</v>
      </c>
      <c r="E10" s="61">
        <f t="shared" si="0"/>
        <v>1669555.5</v>
      </c>
      <c r="F10" s="61">
        <f t="shared" si="0"/>
        <v>1624297</v>
      </c>
      <c r="G10" s="61"/>
      <c r="H10" s="61">
        <f>H8-H9</f>
        <v>6294136.5</v>
      </c>
    </row>
    <row r="11" spans="1:8" ht="13" x14ac:dyDescent="0.15">
      <c r="A11" s="6" t="s">
        <v>224</v>
      </c>
      <c r="B11" s="13"/>
      <c r="C11" s="61">
        <f>'Segment Information'!O13</f>
        <v>782483</v>
      </c>
      <c r="D11" s="61">
        <f>'Segment Information'!P13</f>
        <v>970086</v>
      </c>
      <c r="E11" s="61">
        <f>'Segment Information'!Q13</f>
        <v>991554</v>
      </c>
      <c r="F11" s="61">
        <f>'Segment Information'!R13</f>
        <v>954730</v>
      </c>
      <c r="H11" s="61">
        <f>'Segment Information'!AA13</f>
        <v>3698852</v>
      </c>
    </row>
    <row r="12" spans="1:8" ht="13" x14ac:dyDescent="0.15">
      <c r="A12" s="6" t="s">
        <v>225</v>
      </c>
      <c r="B12" s="13"/>
      <c r="C12" s="30">
        <v>18741</v>
      </c>
      <c r="D12" s="30">
        <v>29239</v>
      </c>
      <c r="E12" s="30">
        <v>30101.5</v>
      </c>
      <c r="F12" s="30">
        <v>33536</v>
      </c>
      <c r="G12" s="30"/>
      <c r="H12" s="61">
        <f>SUM(C12:F12)</f>
        <v>111617.5</v>
      </c>
    </row>
    <row r="13" spans="1:8" ht="13" x14ac:dyDescent="0.15">
      <c r="A13" s="6" t="s">
        <v>226</v>
      </c>
      <c r="B13" s="13"/>
      <c r="C13" s="61">
        <f t="shared" ref="C13:F13" si="1">C11-C12</f>
        <v>763742</v>
      </c>
      <c r="D13" s="61">
        <f t="shared" si="1"/>
        <v>940847</v>
      </c>
      <c r="E13" s="61">
        <f t="shared" si="1"/>
        <v>961452.5</v>
      </c>
      <c r="F13" s="61">
        <f t="shared" si="1"/>
        <v>921194</v>
      </c>
      <c r="G13" s="61"/>
      <c r="H13" s="61">
        <f>H11-H12</f>
        <v>3587234.5</v>
      </c>
    </row>
    <row r="14" spans="1:8" ht="13" x14ac:dyDescent="0.15">
      <c r="A14" s="6" t="s">
        <v>227</v>
      </c>
      <c r="B14" s="13"/>
      <c r="C14" s="61">
        <f t="shared" ref="C14:F14" si="2">C8-C11</f>
        <v>661221</v>
      </c>
      <c r="D14" s="61">
        <f t="shared" si="2"/>
        <v>755439</v>
      </c>
      <c r="E14" s="61">
        <f t="shared" si="2"/>
        <v>782968</v>
      </c>
      <c r="F14" s="61">
        <f t="shared" si="2"/>
        <v>801349</v>
      </c>
      <c r="H14" s="61">
        <f t="shared" ref="H14:H15" si="3">H8-H11</f>
        <v>3000978</v>
      </c>
    </row>
    <row r="15" spans="1:8" ht="13" x14ac:dyDescent="0.15">
      <c r="A15" s="6" t="s">
        <v>228</v>
      </c>
      <c r="B15" s="13"/>
      <c r="C15" s="61">
        <f t="shared" ref="C15:F15" si="4">C9-C12</f>
        <v>46141</v>
      </c>
      <c r="D15" s="61">
        <f t="shared" si="4"/>
        <v>74824</v>
      </c>
      <c r="E15" s="61">
        <f t="shared" si="4"/>
        <v>74865</v>
      </c>
      <c r="F15" s="61">
        <f t="shared" si="4"/>
        <v>98246</v>
      </c>
      <c r="H15" s="61">
        <f t="shared" si="3"/>
        <v>294076</v>
      </c>
    </row>
    <row r="16" spans="1:8" ht="13" x14ac:dyDescent="0.15">
      <c r="A16" s="13" t="s">
        <v>229</v>
      </c>
      <c r="B16" s="13"/>
      <c r="C16" s="111">
        <f t="shared" ref="C16:F16" si="5">C14-C15</f>
        <v>615080</v>
      </c>
      <c r="D16" s="111">
        <f t="shared" si="5"/>
        <v>680615</v>
      </c>
      <c r="E16" s="111">
        <f t="shared" si="5"/>
        <v>708103</v>
      </c>
      <c r="F16" s="111">
        <f t="shared" si="5"/>
        <v>703103</v>
      </c>
      <c r="G16" s="111"/>
      <c r="H16" s="111">
        <f>H14-H15</f>
        <v>2706902</v>
      </c>
    </row>
    <row r="17" spans="1:8" ht="13" x14ac:dyDescent="0.15">
      <c r="A17" s="6"/>
      <c r="B17" s="13"/>
      <c r="C17" s="30"/>
      <c r="D17" s="30"/>
      <c r="E17" s="30"/>
      <c r="F17" s="30"/>
      <c r="G17" s="30"/>
      <c r="H17" s="30"/>
    </row>
    <row r="18" spans="1:8" ht="13" x14ac:dyDescent="0.15">
      <c r="A18" s="13" t="s">
        <v>204</v>
      </c>
      <c r="B18" s="13"/>
      <c r="C18" s="111"/>
      <c r="D18" s="111"/>
      <c r="E18" s="111"/>
      <c r="F18" s="111"/>
      <c r="G18" s="111"/>
      <c r="H18" s="111"/>
    </row>
    <row r="19" spans="1:8" ht="13" x14ac:dyDescent="0.15">
      <c r="A19" s="6" t="s">
        <v>221</v>
      </c>
      <c r="B19" s="6"/>
      <c r="C19" s="32">
        <f>'Segment Information'!O21</f>
        <v>2462343</v>
      </c>
      <c r="D19" s="32">
        <f>'Segment Information'!P21</f>
        <v>2622133</v>
      </c>
      <c r="E19" s="32">
        <f>'Segment Information'!Q21</f>
        <v>2684884</v>
      </c>
      <c r="F19" s="32">
        <f>'Segment Information'!R21</f>
        <v>2856750</v>
      </c>
      <c r="G19" s="32"/>
      <c r="H19" s="61">
        <f>'Segment Information'!AA21</f>
        <v>10626111</v>
      </c>
    </row>
    <row r="20" spans="1:8" ht="13" x14ac:dyDescent="0.15">
      <c r="A20" s="6" t="s">
        <v>222</v>
      </c>
      <c r="B20" s="6"/>
      <c r="C20" s="30">
        <v>64882</v>
      </c>
      <c r="D20" s="30">
        <v>104063</v>
      </c>
      <c r="E20" s="30">
        <v>104966.5</v>
      </c>
      <c r="F20" s="30">
        <v>131782</v>
      </c>
      <c r="G20" s="30"/>
      <c r="H20" s="61">
        <f>SUM(C20:F20)</f>
        <v>405693.5</v>
      </c>
    </row>
    <row r="21" spans="1:8" ht="13" x14ac:dyDescent="0.15">
      <c r="A21" s="6" t="s">
        <v>223</v>
      </c>
      <c r="B21" s="6"/>
      <c r="C21" s="61">
        <f t="shared" ref="C21:F21" si="6">C19-C20</f>
        <v>2397461</v>
      </c>
      <c r="D21" s="61">
        <f t="shared" si="6"/>
        <v>2518070</v>
      </c>
      <c r="E21" s="61">
        <f t="shared" si="6"/>
        <v>2579917.5</v>
      </c>
      <c r="F21" s="61">
        <f t="shared" si="6"/>
        <v>2724968</v>
      </c>
      <c r="G21" s="61"/>
      <c r="H21" s="61">
        <f>H19-H20</f>
        <v>10220417.5</v>
      </c>
    </row>
    <row r="22" spans="1:8" ht="13" x14ac:dyDescent="0.15">
      <c r="A22" s="6" t="s">
        <v>224</v>
      </c>
      <c r="B22" s="6"/>
      <c r="C22" s="61">
        <f>'Segment Information'!O22</f>
        <v>1838684</v>
      </c>
      <c r="D22" s="61">
        <f>'Segment Information'!P22</f>
        <v>1917240</v>
      </c>
      <c r="E22" s="61">
        <f>'Segment Information'!Q22</f>
        <v>1910414</v>
      </c>
      <c r="F22" s="61">
        <f>'Segment Information'!R22</f>
        <v>2008806</v>
      </c>
      <c r="G22" s="61"/>
      <c r="H22" s="61">
        <f>'Segment Information'!AA22</f>
        <v>7675144</v>
      </c>
    </row>
    <row r="23" spans="1:8" ht="13" x14ac:dyDescent="0.15">
      <c r="A23" s="6" t="s">
        <v>225</v>
      </c>
      <c r="B23" s="6"/>
      <c r="C23" s="30">
        <v>18741</v>
      </c>
      <c r="D23" s="30">
        <v>29239</v>
      </c>
      <c r="E23" s="30">
        <v>30101.5</v>
      </c>
      <c r="F23" s="30">
        <v>33536</v>
      </c>
      <c r="G23" s="30"/>
      <c r="H23" s="61">
        <f>SUM(C23:F23)</f>
        <v>111617.5</v>
      </c>
    </row>
    <row r="24" spans="1:8" ht="13" x14ac:dyDescent="0.15">
      <c r="A24" s="6" t="s">
        <v>226</v>
      </c>
      <c r="B24" s="6"/>
      <c r="C24" s="61">
        <f t="shared" ref="C24:F24" si="7">C22-C23</f>
        <v>1819943</v>
      </c>
      <c r="D24" s="61">
        <f t="shared" si="7"/>
        <v>1888001</v>
      </c>
      <c r="E24" s="61">
        <f t="shared" si="7"/>
        <v>1880312.5</v>
      </c>
      <c r="F24" s="61">
        <f t="shared" si="7"/>
        <v>1975270</v>
      </c>
      <c r="G24" s="61"/>
      <c r="H24" s="61">
        <f>H22-H23</f>
        <v>7563526.5</v>
      </c>
    </row>
    <row r="25" spans="1:8" ht="13" x14ac:dyDescent="0.15">
      <c r="A25" s="6" t="s">
        <v>227</v>
      </c>
      <c r="B25" s="6"/>
      <c r="C25" s="61">
        <f t="shared" ref="C25:F25" si="8">C19-C22</f>
        <v>623659</v>
      </c>
      <c r="D25" s="61">
        <f t="shared" si="8"/>
        <v>704893</v>
      </c>
      <c r="E25" s="61">
        <f t="shared" si="8"/>
        <v>774470</v>
      </c>
      <c r="F25" s="61">
        <f t="shared" si="8"/>
        <v>847944</v>
      </c>
      <c r="H25" s="61">
        <f t="shared" ref="H25:H26" si="9">H19-H22</f>
        <v>2950967</v>
      </c>
    </row>
    <row r="26" spans="1:8" ht="13" x14ac:dyDescent="0.15">
      <c r="A26" s="6" t="s">
        <v>228</v>
      </c>
      <c r="B26" s="6"/>
      <c r="C26" s="61">
        <f t="shared" ref="C26:F26" si="10">C20-C23</f>
        <v>46141</v>
      </c>
      <c r="D26" s="61">
        <f t="shared" si="10"/>
        <v>74824</v>
      </c>
      <c r="E26" s="61">
        <f t="shared" si="10"/>
        <v>74865</v>
      </c>
      <c r="F26" s="61">
        <f t="shared" si="10"/>
        <v>98246</v>
      </c>
      <c r="H26" s="61">
        <f t="shared" si="9"/>
        <v>294076</v>
      </c>
    </row>
    <row r="27" spans="1:8" ht="13" x14ac:dyDescent="0.15">
      <c r="A27" s="13" t="s">
        <v>229</v>
      </c>
      <c r="B27" s="70"/>
      <c r="C27" s="111">
        <f t="shared" ref="C27:F27" si="11">C25-C26</f>
        <v>577518</v>
      </c>
      <c r="D27" s="111">
        <f t="shared" si="11"/>
        <v>630069</v>
      </c>
      <c r="E27" s="111">
        <f t="shared" si="11"/>
        <v>699605</v>
      </c>
      <c r="F27" s="111">
        <f t="shared" si="11"/>
        <v>749698</v>
      </c>
      <c r="G27" s="111"/>
      <c r="H27" s="111">
        <f>H25-H26</f>
        <v>2656891</v>
      </c>
    </row>
    <row r="28" spans="1:8" ht="13" x14ac:dyDescent="0.15">
      <c r="A28" s="6"/>
      <c r="B28" s="6"/>
      <c r="C28" s="8"/>
      <c r="D28" s="8"/>
      <c r="E28" s="8"/>
      <c r="F28" s="8"/>
      <c r="G28" s="8"/>
      <c r="H28" s="8"/>
    </row>
    <row r="29" spans="1:8" ht="13" x14ac:dyDescent="0.15">
      <c r="A29" s="6"/>
      <c r="B29" s="6"/>
      <c r="C29" s="8"/>
      <c r="D29" s="8"/>
      <c r="E29" s="8"/>
      <c r="F29" s="8"/>
      <c r="G29" s="8"/>
      <c r="H29" s="8"/>
    </row>
    <row r="30" spans="1:8" ht="13" x14ac:dyDescent="0.15">
      <c r="A30" s="6"/>
      <c r="B30" s="6"/>
      <c r="C30" s="8"/>
      <c r="D30" s="8"/>
      <c r="E30" s="8"/>
      <c r="F30" s="8"/>
      <c r="G30" s="8"/>
      <c r="H30" s="8"/>
    </row>
    <row r="31" spans="1:8" ht="13" x14ac:dyDescent="0.15">
      <c r="A31" s="6"/>
      <c r="B31" s="6"/>
      <c r="C31" s="8"/>
      <c r="D31" s="8"/>
      <c r="E31" s="8"/>
      <c r="F31" s="8"/>
      <c r="G31" s="8"/>
      <c r="H31" s="8"/>
    </row>
    <row r="32" spans="1:8" ht="13" x14ac:dyDescent="0.15">
      <c r="A32" s="13"/>
      <c r="B32" s="6"/>
      <c r="C32" s="8"/>
      <c r="D32" s="8"/>
      <c r="E32" s="8"/>
      <c r="F32" s="8"/>
      <c r="G32" s="8"/>
      <c r="H32" s="8"/>
    </row>
    <row r="33" spans="1:8" ht="13" x14ac:dyDescent="0.15">
      <c r="A33" s="6"/>
      <c r="B33" s="6"/>
      <c r="C33" s="8"/>
      <c r="D33" s="8"/>
      <c r="E33" s="8"/>
      <c r="F33" s="8"/>
      <c r="G33" s="8"/>
      <c r="H33" s="8"/>
    </row>
    <row r="34" spans="1:8" ht="13" x14ac:dyDescent="0.15">
      <c r="A34" s="39"/>
      <c r="B34" s="6"/>
      <c r="C34" s="8"/>
      <c r="D34" s="8"/>
      <c r="E34" s="8"/>
      <c r="F34" s="8"/>
      <c r="G34" s="8"/>
      <c r="H34" s="8"/>
    </row>
    <row r="35" spans="1:8" ht="13" x14ac:dyDescent="0.15">
      <c r="A35" s="39"/>
      <c r="B35" s="6"/>
      <c r="C35" s="8"/>
      <c r="D35" s="8"/>
      <c r="E35" s="8"/>
      <c r="F35" s="8"/>
      <c r="G35" s="8"/>
      <c r="H35" s="8"/>
    </row>
    <row r="36" spans="1:8" ht="13" x14ac:dyDescent="0.15">
      <c r="A36" s="119"/>
      <c r="B36" s="39"/>
      <c r="C36" s="8"/>
      <c r="D36" s="8"/>
      <c r="E36" s="8"/>
      <c r="F36" s="8"/>
      <c r="G36" s="8"/>
      <c r="H36" s="8"/>
    </row>
    <row r="37" spans="1:8" ht="13" x14ac:dyDescent="0.15">
      <c r="A37" s="39"/>
      <c r="B37" s="39"/>
      <c r="C37" s="8"/>
      <c r="D37" s="125"/>
      <c r="E37" s="125"/>
      <c r="F37" s="125"/>
      <c r="G37" s="125"/>
      <c r="H37" s="125"/>
    </row>
    <row r="38" spans="1:8" ht="13" x14ac:dyDescent="0.15">
      <c r="A38" s="39"/>
      <c r="B38" s="39"/>
      <c r="C38" s="8"/>
      <c r="D38" s="125"/>
      <c r="E38" s="125"/>
      <c r="F38" s="125"/>
      <c r="G38" s="125"/>
      <c r="H38" s="125"/>
    </row>
    <row r="39" spans="1:8" ht="13" x14ac:dyDescent="0.15">
      <c r="A39" s="39"/>
      <c r="B39" s="39"/>
      <c r="C39" s="8"/>
      <c r="D39" s="125"/>
      <c r="E39" s="125"/>
      <c r="F39" s="125"/>
      <c r="G39" s="125"/>
      <c r="H39" s="125"/>
    </row>
    <row r="40" spans="1:8" ht="13" x14ac:dyDescent="0.15">
      <c r="A40" s="39"/>
      <c r="B40" s="39"/>
      <c r="C40" s="8"/>
      <c r="D40" s="125"/>
      <c r="E40" s="125"/>
      <c r="F40" s="125"/>
      <c r="G40" s="125"/>
      <c r="H40" s="125"/>
    </row>
    <row r="41" spans="1:8" ht="13" x14ac:dyDescent="0.15">
      <c r="A41" s="39"/>
      <c r="B41" s="39"/>
      <c r="C41" s="8"/>
      <c r="D41" s="125"/>
      <c r="E41" s="125"/>
      <c r="F41" s="125"/>
      <c r="G41" s="125"/>
      <c r="H41" s="125"/>
    </row>
    <row r="42" spans="1:8" ht="13" x14ac:dyDescent="0.15">
      <c r="A42" s="39"/>
      <c r="B42" s="39"/>
      <c r="C42" s="8"/>
      <c r="D42" s="125"/>
      <c r="E42" s="125"/>
      <c r="F42" s="125"/>
      <c r="G42" s="125"/>
      <c r="H42" s="125"/>
    </row>
    <row r="43" spans="1:8" ht="13" x14ac:dyDescent="0.15">
      <c r="A43" s="39"/>
      <c r="B43" s="39"/>
      <c r="C43" s="8"/>
      <c r="D43" s="125"/>
      <c r="E43" s="125"/>
      <c r="F43" s="125"/>
      <c r="G43" s="125"/>
      <c r="H43" s="125"/>
    </row>
    <row r="44" spans="1:8" ht="13" x14ac:dyDescent="0.15">
      <c r="A44" s="39"/>
      <c r="B44" s="39"/>
      <c r="C44" s="8"/>
      <c r="D44" s="125"/>
      <c r="E44" s="125"/>
      <c r="F44" s="125"/>
      <c r="G44" s="125"/>
      <c r="H44" s="125"/>
    </row>
    <row r="45" spans="1:8" ht="13" x14ac:dyDescent="0.15">
      <c r="A45" s="119"/>
      <c r="B45" s="39"/>
      <c r="C45" s="8"/>
      <c r="D45" s="125"/>
      <c r="E45" s="125"/>
      <c r="F45" s="125"/>
      <c r="G45" s="125"/>
      <c r="H45" s="125"/>
    </row>
    <row r="46" spans="1:8" ht="13" x14ac:dyDescent="0.15">
      <c r="A46" s="39"/>
      <c r="B46" s="39"/>
      <c r="C46" s="8"/>
      <c r="D46" s="125"/>
      <c r="E46" s="125"/>
      <c r="F46" s="125"/>
      <c r="G46" s="125"/>
      <c r="H46" s="125"/>
    </row>
    <row r="47" spans="1:8" ht="13" x14ac:dyDescent="0.15">
      <c r="A47" s="39"/>
      <c r="B47" s="39"/>
      <c r="C47" s="8"/>
      <c r="D47" s="125"/>
      <c r="E47" s="125"/>
      <c r="F47" s="125"/>
      <c r="G47" s="125"/>
      <c r="H47" s="125"/>
    </row>
    <row r="48" spans="1:8" ht="13" x14ac:dyDescent="0.15">
      <c r="A48" s="39"/>
      <c r="B48" s="39"/>
      <c r="C48" s="8"/>
      <c r="D48" s="125"/>
      <c r="E48" s="125"/>
      <c r="F48" s="125"/>
      <c r="G48" s="125"/>
      <c r="H48" s="125"/>
    </row>
    <row r="49" spans="1:8" ht="13" x14ac:dyDescent="0.15">
      <c r="A49" s="39"/>
      <c r="B49" s="39"/>
      <c r="C49" s="8"/>
      <c r="D49" s="125"/>
      <c r="E49" s="125"/>
      <c r="F49" s="125"/>
      <c r="G49" s="125"/>
      <c r="H49" s="125"/>
    </row>
    <row r="50" spans="1:8" ht="13" x14ac:dyDescent="0.15">
      <c r="A50" s="39"/>
      <c r="B50" s="39"/>
      <c r="C50" s="8"/>
      <c r="D50" s="125"/>
      <c r="E50" s="125"/>
      <c r="F50" s="125"/>
      <c r="G50" s="125"/>
      <c r="H50" s="125"/>
    </row>
    <row r="51" spans="1:8" ht="13" x14ac:dyDescent="0.15">
      <c r="A51" s="39"/>
      <c r="B51" s="39"/>
      <c r="C51" s="8"/>
      <c r="D51" s="125"/>
      <c r="E51" s="125"/>
      <c r="F51" s="125"/>
      <c r="G51" s="125"/>
      <c r="H51" s="125"/>
    </row>
    <row r="52" spans="1:8" ht="13" x14ac:dyDescent="0.15">
      <c r="A52" s="39"/>
      <c r="B52" s="39"/>
      <c r="C52" s="8"/>
      <c r="D52" s="125"/>
      <c r="E52" s="125"/>
      <c r="F52" s="125"/>
      <c r="G52" s="125"/>
      <c r="H52" s="125"/>
    </row>
    <row r="53" spans="1:8" ht="13" x14ac:dyDescent="0.15">
      <c r="A53" s="6"/>
      <c r="B53" s="6"/>
      <c r="C53" s="8"/>
      <c r="D53" s="8"/>
      <c r="E53" s="8"/>
      <c r="F53" s="8"/>
      <c r="G53" s="8"/>
      <c r="H53" s="8"/>
    </row>
    <row r="54" spans="1:8" ht="13" x14ac:dyDescent="0.15">
      <c r="A54" s="119"/>
      <c r="B54" s="6"/>
      <c r="C54" s="8"/>
      <c r="D54" s="8"/>
      <c r="E54" s="8"/>
      <c r="F54" s="8"/>
      <c r="G54" s="8"/>
      <c r="H54" s="8"/>
    </row>
    <row r="55" spans="1:8" ht="13" x14ac:dyDescent="0.15">
      <c r="A55" s="39"/>
      <c r="B55" s="6"/>
      <c r="C55" s="8"/>
      <c r="D55" s="8"/>
      <c r="E55" s="8"/>
      <c r="F55" s="8"/>
      <c r="G55" s="8"/>
      <c r="H55" s="8"/>
    </row>
    <row r="56" spans="1:8" ht="13" x14ac:dyDescent="0.15">
      <c r="A56" s="39"/>
      <c r="B56" s="6"/>
      <c r="C56" s="8"/>
      <c r="D56" s="8"/>
      <c r="E56" s="8"/>
      <c r="F56" s="8"/>
      <c r="G56" s="8"/>
      <c r="H56" s="8"/>
    </row>
    <row r="57" spans="1:8" ht="13" x14ac:dyDescent="0.15">
      <c r="A57" s="39"/>
      <c r="B57" s="6"/>
      <c r="C57" s="8"/>
      <c r="D57" s="8"/>
      <c r="E57" s="8"/>
      <c r="F57" s="8"/>
      <c r="G57" s="8"/>
      <c r="H57" s="8"/>
    </row>
    <row r="58" spans="1:8" ht="13" x14ac:dyDescent="0.15">
      <c r="A58" s="39"/>
      <c r="B58" s="6"/>
      <c r="C58" s="8"/>
      <c r="D58" s="8"/>
      <c r="E58" s="8"/>
      <c r="F58" s="8"/>
      <c r="G58" s="8"/>
      <c r="H58" s="8"/>
    </row>
    <row r="59" spans="1:8" ht="13" x14ac:dyDescent="0.15">
      <c r="A59" s="39"/>
      <c r="B59" s="6"/>
      <c r="C59" s="8"/>
      <c r="D59" s="8"/>
      <c r="E59" s="8"/>
      <c r="F59" s="8"/>
      <c r="G59" s="8"/>
      <c r="H59" s="8"/>
    </row>
    <row r="60" spans="1:8" ht="13" x14ac:dyDescent="0.15">
      <c r="A60" s="39"/>
      <c r="B60" s="6"/>
      <c r="C60" s="8"/>
      <c r="D60" s="8"/>
      <c r="E60" s="8"/>
      <c r="F60" s="8"/>
      <c r="G60" s="8"/>
      <c r="H60" s="8"/>
    </row>
    <row r="61" spans="1:8" ht="13" x14ac:dyDescent="0.15">
      <c r="A61" s="39"/>
      <c r="B61" s="6"/>
      <c r="C61" s="8"/>
      <c r="D61" s="8"/>
      <c r="E61" s="8"/>
      <c r="F61" s="8"/>
      <c r="G61" s="8"/>
      <c r="H61" s="8"/>
    </row>
    <row r="62" spans="1:8" ht="13" x14ac:dyDescent="0.15">
      <c r="A62" s="6"/>
      <c r="B62" s="6"/>
      <c r="C62" s="8"/>
      <c r="D62" s="8"/>
      <c r="E62" s="8"/>
      <c r="F62" s="8"/>
      <c r="G62" s="8"/>
      <c r="H62" s="8"/>
    </row>
    <row r="63" spans="1:8" ht="13" x14ac:dyDescent="0.15">
      <c r="A63" s="95"/>
      <c r="B63" s="6"/>
      <c r="C63" s="8"/>
      <c r="D63" s="8"/>
      <c r="E63" s="8"/>
      <c r="F63" s="8"/>
      <c r="G63" s="8"/>
      <c r="H63" s="8"/>
    </row>
    <row r="64" spans="1:8" ht="13" x14ac:dyDescent="0.15">
      <c r="A64" s="95"/>
      <c r="B64" s="6"/>
      <c r="C64" s="8"/>
      <c r="D64" s="8"/>
      <c r="E64" s="8"/>
      <c r="F64" s="8"/>
      <c r="G64" s="8"/>
      <c r="H64" s="8"/>
    </row>
    <row r="65" spans="1:8" ht="13" x14ac:dyDescent="0.15">
      <c r="A65" s="95"/>
      <c r="B65" s="6"/>
      <c r="C65" s="8"/>
      <c r="D65" s="8"/>
      <c r="E65" s="8"/>
      <c r="F65" s="8"/>
      <c r="G65" s="8"/>
      <c r="H65" s="8"/>
    </row>
    <row r="66" spans="1:8" ht="13" x14ac:dyDescent="0.15">
      <c r="A66" s="7"/>
      <c r="B66" s="6"/>
      <c r="C66" s="6"/>
      <c r="D66" s="6"/>
      <c r="E66" s="6"/>
      <c r="F66" s="6"/>
      <c r="G66" s="6"/>
      <c r="H66" s="6"/>
    </row>
    <row r="67" spans="1:8" ht="13" x14ac:dyDescent="0.15">
      <c r="A67" s="11"/>
      <c r="B67" s="6"/>
    </row>
    <row r="68" spans="1:8" ht="13" x14ac:dyDescent="0.15">
      <c r="A68" s="11"/>
      <c r="B68" s="6"/>
      <c r="C68" s="51"/>
      <c r="D68" s="51"/>
      <c r="E68" s="51"/>
      <c r="F68" s="51"/>
      <c r="G68" s="51"/>
      <c r="H68" s="51"/>
    </row>
    <row r="69" spans="1:8" ht="13" collapsed="1" x14ac:dyDescent="0.15">
      <c r="A69" s="11"/>
      <c r="B69" s="6"/>
      <c r="C69" s="12"/>
      <c r="D69" s="12"/>
      <c r="E69" s="51"/>
      <c r="F69" s="51"/>
      <c r="G69" s="51"/>
      <c r="H69" s="51"/>
    </row>
    <row r="70" spans="1:8" ht="13" hidden="1" outlineLevel="1" x14ac:dyDescent="0.15">
      <c r="A70" s="13"/>
      <c r="B70" s="13"/>
      <c r="C70" s="110"/>
      <c r="D70" s="110"/>
      <c r="E70" s="110"/>
      <c r="F70" s="110"/>
      <c r="G70" s="110"/>
      <c r="H70" s="110"/>
    </row>
    <row r="71" spans="1:8" ht="13" x14ac:dyDescent="0.15">
      <c r="A71" s="13"/>
      <c r="B71" s="13"/>
      <c r="C71" s="17"/>
      <c r="D71" s="17"/>
      <c r="E71" s="17"/>
      <c r="F71" s="17"/>
      <c r="G71" s="17"/>
      <c r="H71" s="17"/>
    </row>
    <row r="72" spans="1:8" ht="13" x14ac:dyDescent="0.15">
      <c r="A72" s="13"/>
      <c r="B72" s="13"/>
      <c r="C72" s="7"/>
      <c r="D72" s="7"/>
      <c r="E72" s="7"/>
      <c r="F72" s="7"/>
      <c r="G72" s="7"/>
      <c r="H72" s="7"/>
    </row>
    <row r="73" spans="1:8" ht="13" x14ac:dyDescent="0.15">
      <c r="A73" s="6"/>
      <c r="B73" s="13"/>
      <c r="C73" s="30"/>
      <c r="D73" s="30"/>
      <c r="E73" s="30"/>
      <c r="F73" s="30"/>
      <c r="G73" s="30"/>
      <c r="H73" s="30"/>
    </row>
    <row r="74" spans="1:8" ht="13" x14ac:dyDescent="0.15">
      <c r="A74" s="6"/>
      <c r="B74" s="13"/>
      <c r="C74" s="30"/>
      <c r="D74" s="30"/>
      <c r="E74" s="30"/>
      <c r="F74" s="30"/>
      <c r="G74" s="30"/>
      <c r="H74" s="30"/>
    </row>
    <row r="75" spans="1:8" ht="13" x14ac:dyDescent="0.15">
      <c r="A75" s="6"/>
      <c r="B75" s="13"/>
      <c r="C75" s="30"/>
      <c r="D75" s="30"/>
      <c r="E75" s="30"/>
      <c r="F75" s="30"/>
      <c r="G75" s="30"/>
      <c r="H75" s="30"/>
    </row>
    <row r="76" spans="1:8" ht="13" x14ac:dyDescent="0.15">
      <c r="A76" s="6"/>
      <c r="B76" s="13"/>
      <c r="C76" s="29"/>
      <c r="D76" s="29"/>
      <c r="E76" s="29"/>
      <c r="F76" s="29"/>
      <c r="G76" s="29"/>
      <c r="H76" s="29"/>
    </row>
    <row r="77" spans="1:8" ht="13" x14ac:dyDescent="0.15">
      <c r="A77" s="6"/>
      <c r="B77" s="13"/>
      <c r="C77" s="61"/>
      <c r="D77" s="61"/>
      <c r="E77" s="61"/>
      <c r="F77" s="61"/>
      <c r="G77" s="61"/>
      <c r="H77" s="61"/>
    </row>
    <row r="78" spans="1:8" ht="13" x14ac:dyDescent="0.15">
      <c r="A78" s="6"/>
      <c r="B78" s="13"/>
      <c r="C78" s="30"/>
      <c r="D78" s="30"/>
      <c r="E78" s="30"/>
      <c r="F78" s="30"/>
      <c r="G78" s="30"/>
      <c r="H78" s="30"/>
    </row>
    <row r="79" spans="1:8" ht="13" x14ac:dyDescent="0.15">
      <c r="A79" s="13"/>
      <c r="B79" s="13"/>
      <c r="C79" s="111"/>
      <c r="D79" s="111"/>
      <c r="E79" s="111"/>
      <c r="F79" s="111"/>
      <c r="G79" s="111"/>
      <c r="H79" s="111"/>
    </row>
    <row r="80" spans="1:8" ht="13" x14ac:dyDescent="0.15">
      <c r="A80" s="6"/>
      <c r="B80" s="6"/>
      <c r="C80" s="112"/>
      <c r="D80" s="112"/>
      <c r="E80" s="112"/>
      <c r="F80" s="112"/>
      <c r="G80" s="112"/>
      <c r="H80" s="112"/>
    </row>
    <row r="81" spans="1:8" ht="13" x14ac:dyDescent="0.15">
      <c r="A81" s="13"/>
      <c r="B81" s="6"/>
      <c r="C81" s="112"/>
      <c r="D81" s="112"/>
      <c r="E81" s="112"/>
      <c r="F81" s="112"/>
      <c r="G81" s="112"/>
      <c r="H81" s="112"/>
    </row>
    <row r="82" spans="1:8" ht="13" x14ac:dyDescent="0.15">
      <c r="A82" s="6"/>
      <c r="B82" s="6"/>
      <c r="C82" s="30"/>
      <c r="D82" s="30"/>
      <c r="E82" s="30"/>
      <c r="F82" s="30"/>
      <c r="G82" s="30"/>
      <c r="H82" s="30"/>
    </row>
    <row r="83" spans="1:8" ht="13" x14ac:dyDescent="0.15">
      <c r="A83" s="6"/>
      <c r="B83" s="6"/>
      <c r="C83" s="30"/>
      <c r="D83" s="30"/>
      <c r="E83" s="30"/>
      <c r="F83" s="30"/>
      <c r="G83" s="30"/>
      <c r="H83" s="30"/>
    </row>
    <row r="84" spans="1:8" ht="13" x14ac:dyDescent="0.15">
      <c r="A84" s="6"/>
      <c r="B84" s="6"/>
      <c r="C84" s="30"/>
      <c r="D84" s="30"/>
      <c r="E84" s="30"/>
      <c r="F84" s="30"/>
      <c r="G84" s="30"/>
      <c r="H84" s="30"/>
    </row>
    <row r="85" spans="1:8" ht="13" x14ac:dyDescent="0.15">
      <c r="A85" s="6"/>
      <c r="B85" s="6"/>
      <c r="C85" s="30"/>
      <c r="D85" s="30"/>
      <c r="E85" s="30"/>
      <c r="F85" s="30"/>
      <c r="G85" s="30"/>
      <c r="H85" s="30"/>
    </row>
    <row r="86" spans="1:8" ht="13" x14ac:dyDescent="0.15">
      <c r="A86" s="6"/>
      <c r="B86" s="6"/>
      <c r="C86" s="61"/>
      <c r="D86" s="61"/>
      <c r="E86" s="61"/>
      <c r="F86" s="61"/>
      <c r="G86" s="61"/>
      <c r="H86" s="61"/>
    </row>
    <row r="87" spans="1:8" ht="13" x14ac:dyDescent="0.15">
      <c r="A87" s="6"/>
      <c r="B87" s="6"/>
      <c r="C87" s="30"/>
      <c r="D87" s="30"/>
      <c r="E87" s="30"/>
      <c r="F87" s="30"/>
      <c r="G87" s="30"/>
      <c r="H87" s="30"/>
    </row>
    <row r="88" spans="1:8" ht="13" x14ac:dyDescent="0.15">
      <c r="A88" s="13"/>
      <c r="B88" s="6"/>
      <c r="C88" s="111"/>
      <c r="D88" s="111"/>
      <c r="E88" s="111"/>
      <c r="F88" s="111"/>
      <c r="G88" s="111"/>
      <c r="H88" s="111"/>
    </row>
    <row r="89" spans="1:8" ht="13" x14ac:dyDescent="0.15">
      <c r="A89" s="6"/>
      <c r="B89" s="70"/>
      <c r="C89" s="8"/>
      <c r="D89" s="8"/>
      <c r="E89" s="8"/>
      <c r="F89" s="8"/>
      <c r="G89" s="8"/>
      <c r="H89" s="8"/>
    </row>
    <row r="90" spans="1:8" ht="13" x14ac:dyDescent="0.15">
      <c r="A90" s="13"/>
      <c r="B90" s="70"/>
      <c r="C90" s="8"/>
      <c r="D90" s="8"/>
      <c r="E90" s="8"/>
      <c r="F90" s="8"/>
      <c r="G90" s="8"/>
      <c r="H90" s="8"/>
    </row>
    <row r="91" spans="1:8" ht="13" x14ac:dyDescent="0.15">
      <c r="A91" s="6"/>
      <c r="B91" s="70"/>
      <c r="C91" s="8"/>
      <c r="D91" s="8"/>
      <c r="E91" s="8"/>
      <c r="F91" s="8"/>
      <c r="G91" s="8"/>
      <c r="H91" s="8"/>
    </row>
    <row r="92" spans="1:8" ht="13" x14ac:dyDescent="0.15">
      <c r="A92" s="6"/>
      <c r="B92" s="6"/>
      <c r="C92" s="8"/>
      <c r="D92" s="8"/>
      <c r="E92" s="8"/>
      <c r="F92" s="8"/>
      <c r="G92" s="8"/>
      <c r="H92" s="8"/>
    </row>
    <row r="93" spans="1:8" ht="13" x14ac:dyDescent="0.15">
      <c r="A93" s="6"/>
      <c r="B93" s="6"/>
      <c r="C93" s="8"/>
      <c r="D93" s="8"/>
      <c r="E93" s="8"/>
      <c r="F93" s="8"/>
      <c r="G93" s="8"/>
      <c r="H93" s="8"/>
    </row>
    <row r="94" spans="1:8" ht="13" x14ac:dyDescent="0.15">
      <c r="A94" s="6"/>
      <c r="B94" s="6"/>
      <c r="C94" s="8"/>
      <c r="D94" s="8"/>
      <c r="E94" s="8"/>
      <c r="F94" s="8"/>
      <c r="G94" s="8"/>
      <c r="H94" s="8"/>
    </row>
    <row r="95" spans="1:8" ht="13" x14ac:dyDescent="0.15">
      <c r="A95" s="6"/>
      <c r="B95" s="6"/>
      <c r="C95" s="8"/>
      <c r="D95" s="8"/>
      <c r="E95" s="8"/>
      <c r="F95" s="8"/>
      <c r="G95" s="8"/>
      <c r="H95" s="8"/>
    </row>
    <row r="96" spans="1:8" ht="13" x14ac:dyDescent="0.15">
      <c r="A96" s="6"/>
      <c r="B96" s="6"/>
      <c r="C96" s="8"/>
      <c r="D96" s="8"/>
      <c r="E96" s="8"/>
      <c r="F96" s="8"/>
      <c r="G96" s="8"/>
      <c r="H96" s="8"/>
    </row>
    <row r="97" spans="1:8" ht="13" x14ac:dyDescent="0.15">
      <c r="A97" s="13"/>
      <c r="B97" s="6"/>
      <c r="C97" s="8"/>
      <c r="D97" s="8"/>
      <c r="E97" s="8"/>
      <c r="F97" s="8"/>
      <c r="G97" s="8"/>
      <c r="H97" s="8"/>
    </row>
    <row r="98" spans="1:8" ht="13" x14ac:dyDescent="0.15">
      <c r="A98" s="6"/>
      <c r="B98" s="6"/>
      <c r="C98" s="8"/>
      <c r="D98" s="8"/>
      <c r="E98" s="8"/>
      <c r="F98" s="8"/>
      <c r="G98" s="8"/>
      <c r="H98" s="8"/>
    </row>
    <row r="99" spans="1:8" ht="13" x14ac:dyDescent="0.15">
      <c r="A99" s="39"/>
      <c r="B99" s="6"/>
      <c r="C99" s="8"/>
      <c r="D99" s="8"/>
      <c r="E99" s="8"/>
      <c r="F99" s="8"/>
      <c r="G99" s="8"/>
      <c r="H99" s="8"/>
    </row>
    <row r="100" spans="1:8" ht="13" x14ac:dyDescent="0.15">
      <c r="A100" s="39"/>
      <c r="B100" s="6"/>
      <c r="C100" s="8"/>
      <c r="D100" s="8"/>
      <c r="E100" s="8"/>
      <c r="F100" s="8"/>
      <c r="G100" s="8"/>
      <c r="H100" s="8"/>
    </row>
    <row r="101" spans="1:8" ht="13" x14ac:dyDescent="0.15">
      <c r="A101" s="119"/>
      <c r="B101" s="39"/>
      <c r="C101" s="8"/>
      <c r="D101" s="8"/>
      <c r="E101" s="8"/>
      <c r="F101" s="8"/>
      <c r="G101" s="8"/>
      <c r="H101" s="8"/>
    </row>
    <row r="102" spans="1:8" ht="13" x14ac:dyDescent="0.15">
      <c r="A102" s="39"/>
      <c r="B102" s="39"/>
      <c r="C102" s="8"/>
      <c r="D102" s="125"/>
      <c r="E102" s="125"/>
      <c r="F102" s="125"/>
      <c r="G102" s="125"/>
      <c r="H102" s="125"/>
    </row>
    <row r="103" spans="1:8" ht="13" x14ac:dyDescent="0.15">
      <c r="A103" s="39"/>
      <c r="B103" s="39"/>
      <c r="C103" s="8"/>
      <c r="D103" s="125"/>
      <c r="E103" s="125"/>
      <c r="F103" s="125"/>
      <c r="G103" s="125"/>
      <c r="H103" s="125"/>
    </row>
    <row r="104" spans="1:8" ht="13" x14ac:dyDescent="0.15">
      <c r="A104" s="39"/>
      <c r="B104" s="39"/>
      <c r="C104" s="8"/>
      <c r="D104" s="125"/>
      <c r="E104" s="125"/>
      <c r="F104" s="125"/>
      <c r="G104" s="125"/>
      <c r="H104" s="125"/>
    </row>
    <row r="105" spans="1:8" ht="13" x14ac:dyDescent="0.15">
      <c r="A105" s="39"/>
      <c r="B105" s="39"/>
      <c r="C105" s="8"/>
      <c r="D105" s="125"/>
      <c r="E105" s="125"/>
      <c r="F105" s="125"/>
      <c r="G105" s="125"/>
      <c r="H105" s="125"/>
    </row>
    <row r="106" spans="1:8" ht="13" x14ac:dyDescent="0.15">
      <c r="A106" s="39"/>
      <c r="B106" s="39"/>
      <c r="C106" s="8"/>
      <c r="D106" s="125"/>
      <c r="E106" s="125"/>
      <c r="F106" s="125"/>
      <c r="G106" s="125"/>
      <c r="H106" s="125"/>
    </row>
    <row r="107" spans="1:8" ht="13" x14ac:dyDescent="0.15">
      <c r="A107" s="39"/>
      <c r="B107" s="39"/>
      <c r="C107" s="8"/>
      <c r="D107" s="125"/>
      <c r="E107" s="125"/>
      <c r="F107" s="125"/>
      <c r="G107" s="125"/>
      <c r="H107" s="125"/>
    </row>
    <row r="108" spans="1:8" ht="13" x14ac:dyDescent="0.15">
      <c r="A108" s="39"/>
      <c r="B108" s="39"/>
      <c r="C108" s="8"/>
      <c r="D108" s="125"/>
      <c r="E108" s="125"/>
      <c r="F108" s="125"/>
      <c r="G108" s="125"/>
      <c r="H108" s="125"/>
    </row>
    <row r="109" spans="1:8" ht="13" x14ac:dyDescent="0.15">
      <c r="A109" s="39"/>
      <c r="B109" s="39"/>
      <c r="C109" s="8"/>
      <c r="D109" s="125"/>
      <c r="E109" s="125"/>
      <c r="F109" s="125"/>
      <c r="G109" s="125"/>
      <c r="H109" s="125"/>
    </row>
    <row r="110" spans="1:8" ht="13" x14ac:dyDescent="0.15">
      <c r="A110" s="119"/>
      <c r="B110" s="39"/>
      <c r="C110" s="8"/>
      <c r="D110" s="125"/>
      <c r="E110" s="125"/>
      <c r="F110" s="125"/>
      <c r="G110" s="125"/>
      <c r="H110" s="125"/>
    </row>
    <row r="111" spans="1:8" ht="13" x14ac:dyDescent="0.15">
      <c r="A111" s="39"/>
      <c r="B111" s="39"/>
      <c r="C111" s="8"/>
      <c r="D111" s="125"/>
      <c r="E111" s="125"/>
      <c r="F111" s="125"/>
      <c r="G111" s="125"/>
      <c r="H111" s="125"/>
    </row>
    <row r="112" spans="1:8" ht="13" x14ac:dyDescent="0.15">
      <c r="A112" s="39"/>
      <c r="B112" s="39"/>
      <c r="C112" s="8"/>
      <c r="D112" s="125"/>
      <c r="E112" s="125"/>
      <c r="F112" s="125"/>
      <c r="G112" s="125"/>
      <c r="H112" s="125"/>
    </row>
    <row r="113" spans="1:8" ht="13" x14ac:dyDescent="0.15">
      <c r="A113" s="39"/>
      <c r="B113" s="39"/>
      <c r="C113" s="8"/>
      <c r="D113" s="125"/>
      <c r="E113" s="125"/>
      <c r="F113" s="125"/>
      <c r="G113" s="125"/>
      <c r="H113" s="125"/>
    </row>
    <row r="114" spans="1:8" ht="13" x14ac:dyDescent="0.15">
      <c r="A114" s="39"/>
      <c r="B114" s="39"/>
      <c r="C114" s="8"/>
      <c r="D114" s="125"/>
      <c r="E114" s="125"/>
      <c r="F114" s="125"/>
      <c r="G114" s="125"/>
      <c r="H114" s="125"/>
    </row>
    <row r="115" spans="1:8" ht="13" x14ac:dyDescent="0.15">
      <c r="A115" s="39"/>
      <c r="B115" s="39"/>
      <c r="C115" s="8"/>
      <c r="D115" s="125"/>
      <c r="E115" s="125"/>
      <c r="F115" s="125"/>
      <c r="G115" s="125"/>
      <c r="H115" s="125"/>
    </row>
    <row r="116" spans="1:8" ht="13" x14ac:dyDescent="0.15">
      <c r="A116" s="39"/>
      <c r="B116" s="39"/>
      <c r="C116" s="8"/>
      <c r="D116" s="125"/>
      <c r="E116" s="125"/>
      <c r="F116" s="125"/>
      <c r="G116" s="125"/>
      <c r="H116" s="125"/>
    </row>
    <row r="117" spans="1:8" ht="13" x14ac:dyDescent="0.15">
      <c r="A117" s="39"/>
      <c r="B117" s="39"/>
      <c r="C117" s="8"/>
      <c r="D117" s="125"/>
      <c r="E117" s="125"/>
      <c r="F117" s="125"/>
      <c r="G117" s="125"/>
      <c r="H117" s="125"/>
    </row>
    <row r="118" spans="1:8" ht="13" x14ac:dyDescent="0.15">
      <c r="A118" s="6"/>
      <c r="B118" s="6"/>
      <c r="C118" s="8"/>
      <c r="D118" s="8"/>
      <c r="E118" s="8"/>
      <c r="F118" s="8"/>
      <c r="G118" s="8"/>
      <c r="H118" s="8"/>
    </row>
    <row r="119" spans="1:8" ht="13" x14ac:dyDescent="0.15">
      <c r="A119" s="119"/>
      <c r="B119" s="6"/>
      <c r="C119" s="8"/>
      <c r="D119" s="8"/>
      <c r="E119" s="8"/>
      <c r="F119" s="8"/>
      <c r="G119" s="8"/>
      <c r="H119" s="8"/>
    </row>
    <row r="120" spans="1:8" ht="13" x14ac:dyDescent="0.15">
      <c r="A120" s="39"/>
      <c r="B120" s="6"/>
      <c r="C120" s="8"/>
      <c r="D120" s="8"/>
      <c r="E120" s="8"/>
      <c r="F120" s="8"/>
      <c r="G120" s="8"/>
      <c r="H120" s="8"/>
    </row>
    <row r="121" spans="1:8" ht="13" x14ac:dyDescent="0.15">
      <c r="A121" s="39"/>
      <c r="B121" s="6"/>
      <c r="C121" s="8"/>
      <c r="D121" s="8"/>
      <c r="E121" s="8"/>
      <c r="F121" s="8"/>
      <c r="G121" s="8"/>
      <c r="H121" s="8"/>
    </row>
    <row r="122" spans="1:8" ht="13" x14ac:dyDescent="0.15">
      <c r="A122" s="39"/>
      <c r="B122" s="6"/>
      <c r="C122" s="8"/>
      <c r="D122" s="8"/>
      <c r="E122" s="8"/>
      <c r="F122" s="8"/>
      <c r="G122" s="8"/>
      <c r="H122" s="8"/>
    </row>
    <row r="123" spans="1:8" ht="13" x14ac:dyDescent="0.15">
      <c r="A123" s="39"/>
      <c r="B123" s="6"/>
      <c r="C123" s="8"/>
      <c r="D123" s="8"/>
      <c r="E123" s="8"/>
      <c r="F123" s="8"/>
      <c r="G123" s="8"/>
      <c r="H123" s="8"/>
    </row>
    <row r="124" spans="1:8" ht="13" x14ac:dyDescent="0.15">
      <c r="A124" s="39"/>
      <c r="B124" s="6"/>
      <c r="C124" s="8"/>
      <c r="D124" s="8"/>
      <c r="E124" s="8"/>
      <c r="F124" s="8"/>
      <c r="G124" s="8"/>
      <c r="H124" s="8"/>
    </row>
    <row r="125" spans="1:8" ht="13" x14ac:dyDescent="0.15">
      <c r="A125" s="39"/>
      <c r="B125" s="6"/>
      <c r="C125" s="8"/>
      <c r="D125" s="8"/>
      <c r="E125" s="8"/>
      <c r="F125" s="8"/>
      <c r="G125" s="8"/>
      <c r="H125" s="8"/>
    </row>
    <row r="126" spans="1:8" ht="13" x14ac:dyDescent="0.15">
      <c r="A126" s="39"/>
      <c r="B126" s="6"/>
      <c r="C126" s="8"/>
      <c r="D126" s="8"/>
      <c r="E126" s="8"/>
      <c r="F126" s="8"/>
      <c r="G126" s="8"/>
      <c r="H126" s="8"/>
    </row>
    <row r="127" spans="1:8" ht="13" x14ac:dyDescent="0.15">
      <c r="A127" s="6"/>
      <c r="B127" s="6"/>
      <c r="C127" s="8"/>
      <c r="D127" s="8"/>
      <c r="E127" s="8"/>
      <c r="F127" s="8"/>
      <c r="G127" s="8"/>
      <c r="H127" s="8"/>
    </row>
    <row r="128" spans="1:8" ht="13" x14ac:dyDescent="0.15">
      <c r="A128" s="95"/>
      <c r="B128" s="6"/>
      <c r="C128" s="8"/>
      <c r="D128" s="8"/>
      <c r="E128" s="8"/>
      <c r="F128" s="8"/>
      <c r="G128" s="8"/>
      <c r="H128" s="8"/>
    </row>
    <row r="129" spans="1:8" ht="13" x14ac:dyDescent="0.15">
      <c r="A129" s="95"/>
      <c r="B129" s="6"/>
      <c r="C129" s="8"/>
      <c r="D129" s="8"/>
      <c r="E129" s="8"/>
      <c r="F129" s="8"/>
      <c r="G129" s="8"/>
      <c r="H129" s="8"/>
    </row>
    <row r="130" spans="1:8" ht="13" x14ac:dyDescent="0.15">
      <c r="A130" s="95"/>
      <c r="B130" s="6"/>
      <c r="C130" s="8"/>
      <c r="D130" s="8"/>
      <c r="E130" s="8"/>
      <c r="F130" s="8"/>
      <c r="G130" s="8"/>
      <c r="H130" s="8"/>
    </row>
    <row r="131" spans="1:8" ht="13" x14ac:dyDescent="0.15">
      <c r="A131" s="7"/>
      <c r="B131" s="6"/>
      <c r="C131" s="6"/>
      <c r="D131" s="6"/>
      <c r="E131" s="6"/>
      <c r="F131" s="6"/>
      <c r="G131" s="6"/>
      <c r="H131" s="6"/>
    </row>
    <row r="132" spans="1:8" ht="13" x14ac:dyDescent="0.15">
      <c r="A132" s="11"/>
      <c r="B132" s="6"/>
    </row>
    <row r="133" spans="1:8" ht="13" x14ac:dyDescent="0.15">
      <c r="A133" s="11"/>
      <c r="B133" s="6"/>
      <c r="C133" s="51"/>
      <c r="D133" s="51"/>
      <c r="E133" s="51"/>
      <c r="F133" s="51"/>
      <c r="G133" s="51"/>
      <c r="H133" s="51"/>
    </row>
    <row r="134" spans="1:8" ht="13" collapsed="1" x14ac:dyDescent="0.15">
      <c r="A134" s="11"/>
      <c r="B134" s="6"/>
      <c r="C134" s="12"/>
      <c r="D134" s="12"/>
      <c r="E134" s="51"/>
      <c r="F134" s="51"/>
      <c r="G134" s="51"/>
      <c r="H134" s="51"/>
    </row>
    <row r="135" spans="1:8" ht="13" hidden="1" outlineLevel="1" x14ac:dyDescent="0.15">
      <c r="A135" s="13"/>
      <c r="B135" s="13"/>
      <c r="C135" s="110"/>
      <c r="D135" s="110"/>
      <c r="E135" s="110"/>
      <c r="F135" s="110"/>
      <c r="G135" s="110"/>
      <c r="H135" s="110"/>
    </row>
    <row r="136" spans="1:8" ht="13" x14ac:dyDescent="0.15">
      <c r="A136" s="13"/>
      <c r="B136" s="13"/>
      <c r="C136" s="17"/>
      <c r="D136" s="17"/>
      <c r="E136" s="17"/>
      <c r="F136" s="17"/>
      <c r="G136" s="17"/>
      <c r="H136" s="17"/>
    </row>
    <row r="137" spans="1:8" ht="13" x14ac:dyDescent="0.15">
      <c r="A137" s="13"/>
      <c r="B137" s="13"/>
      <c r="C137" s="7"/>
      <c r="D137" s="7"/>
      <c r="E137" s="7"/>
      <c r="F137" s="7"/>
      <c r="G137" s="7"/>
      <c r="H137" s="7"/>
    </row>
    <row r="138" spans="1:8" ht="13" x14ac:dyDescent="0.15">
      <c r="A138" s="6"/>
      <c r="B138" s="13"/>
      <c r="C138" s="30"/>
      <c r="D138" s="30"/>
      <c r="E138" s="30"/>
      <c r="F138" s="30"/>
      <c r="G138" s="30"/>
      <c r="H138" s="30"/>
    </row>
    <row r="139" spans="1:8" ht="13" x14ac:dyDescent="0.15">
      <c r="A139" s="6"/>
      <c r="B139" s="13"/>
      <c r="C139" s="30"/>
      <c r="D139" s="30"/>
      <c r="E139" s="30"/>
      <c r="F139" s="30"/>
      <c r="G139" s="30"/>
      <c r="H139" s="30"/>
    </row>
    <row r="140" spans="1:8" ht="13" x14ac:dyDescent="0.15">
      <c r="A140" s="6"/>
      <c r="B140" s="13"/>
      <c r="C140" s="30"/>
      <c r="D140" s="30"/>
      <c r="E140" s="30"/>
      <c r="F140" s="30"/>
      <c r="G140" s="30"/>
      <c r="H140" s="30"/>
    </row>
    <row r="141" spans="1:8" ht="13" x14ac:dyDescent="0.15">
      <c r="A141" s="6"/>
      <c r="B141" s="13"/>
      <c r="C141" s="29"/>
      <c r="D141" s="29"/>
      <c r="E141" s="29"/>
      <c r="F141" s="29"/>
      <c r="G141" s="29"/>
      <c r="H141" s="29"/>
    </row>
    <row r="142" spans="1:8" ht="13" x14ac:dyDescent="0.15">
      <c r="A142" s="6"/>
      <c r="B142" s="13"/>
      <c r="C142" s="61"/>
      <c r="D142" s="61"/>
      <c r="E142" s="61"/>
      <c r="F142" s="61"/>
      <c r="G142" s="61"/>
      <c r="H142" s="61"/>
    </row>
    <row r="143" spans="1:8" ht="13" x14ac:dyDescent="0.15">
      <c r="A143" s="6"/>
      <c r="B143" s="13"/>
      <c r="C143" s="30"/>
      <c r="D143" s="30"/>
      <c r="E143" s="30"/>
      <c r="F143" s="30"/>
      <c r="G143" s="30"/>
      <c r="H143" s="30"/>
    </row>
    <row r="144" spans="1:8" ht="13" x14ac:dyDescent="0.15">
      <c r="A144" s="13"/>
      <c r="B144" s="13"/>
      <c r="C144" s="111"/>
      <c r="D144" s="111"/>
      <c r="E144" s="111"/>
      <c r="F144" s="111"/>
      <c r="G144" s="111"/>
      <c r="H144" s="111"/>
    </row>
    <row r="145" spans="1:8" ht="13" x14ac:dyDescent="0.15">
      <c r="A145" s="6"/>
      <c r="B145" s="6"/>
      <c r="C145" s="112"/>
      <c r="D145" s="112"/>
      <c r="E145" s="112"/>
      <c r="F145" s="112"/>
      <c r="G145" s="112"/>
      <c r="H145" s="112"/>
    </row>
    <row r="146" spans="1:8" ht="13" x14ac:dyDescent="0.15">
      <c r="A146" s="13"/>
      <c r="B146" s="6"/>
      <c r="C146" s="112"/>
      <c r="D146" s="112"/>
      <c r="E146" s="112"/>
      <c r="F146" s="112"/>
      <c r="G146" s="112"/>
      <c r="H146" s="112"/>
    </row>
    <row r="147" spans="1:8" ht="13" x14ac:dyDescent="0.15">
      <c r="A147" s="6"/>
      <c r="B147" s="6"/>
      <c r="C147" s="30"/>
      <c r="D147" s="30"/>
      <c r="E147" s="30"/>
      <c r="F147" s="30"/>
      <c r="G147" s="30"/>
      <c r="H147" s="30"/>
    </row>
    <row r="148" spans="1:8" ht="13" x14ac:dyDescent="0.15">
      <c r="A148" s="6"/>
      <c r="B148" s="6"/>
      <c r="C148" s="30"/>
      <c r="D148" s="30"/>
      <c r="E148" s="30"/>
      <c r="F148" s="30"/>
      <c r="G148" s="30"/>
      <c r="H148" s="30"/>
    </row>
    <row r="149" spans="1:8" ht="13" x14ac:dyDescent="0.15">
      <c r="A149" s="6"/>
      <c r="B149" s="6"/>
      <c r="C149" s="30"/>
      <c r="D149" s="30"/>
      <c r="E149" s="30"/>
      <c r="F149" s="30"/>
      <c r="G149" s="30"/>
      <c r="H149" s="30"/>
    </row>
    <row r="150" spans="1:8" ht="13" x14ac:dyDescent="0.15">
      <c r="A150" s="6"/>
      <c r="B150" s="6"/>
      <c r="C150" s="30"/>
      <c r="D150" s="30"/>
      <c r="E150" s="30"/>
      <c r="F150" s="30"/>
      <c r="G150" s="30"/>
      <c r="H150" s="30"/>
    </row>
    <row r="151" spans="1:8" ht="13" x14ac:dyDescent="0.15">
      <c r="A151" s="6"/>
      <c r="B151" s="6"/>
      <c r="C151" s="61"/>
      <c r="D151" s="61"/>
      <c r="E151" s="61"/>
      <c r="F151" s="61"/>
      <c r="G151" s="61"/>
      <c r="H151" s="61"/>
    </row>
    <row r="152" spans="1:8" ht="13" x14ac:dyDescent="0.15">
      <c r="A152" s="6"/>
      <c r="B152" s="6"/>
      <c r="C152" s="30"/>
      <c r="D152" s="30"/>
      <c r="E152" s="30"/>
      <c r="F152" s="30"/>
      <c r="G152" s="30"/>
      <c r="H152" s="30"/>
    </row>
    <row r="153" spans="1:8" ht="13" x14ac:dyDescent="0.15">
      <c r="A153" s="13"/>
      <c r="B153" s="6"/>
      <c r="C153" s="111"/>
      <c r="D153" s="111"/>
      <c r="E153" s="111"/>
      <c r="F153" s="111"/>
      <c r="G153" s="111"/>
      <c r="H153" s="111"/>
    </row>
    <row r="154" spans="1:8" ht="13" x14ac:dyDescent="0.15">
      <c r="A154" s="6"/>
      <c r="B154" s="70"/>
      <c r="C154" s="8"/>
      <c r="D154" s="8"/>
      <c r="E154" s="8"/>
      <c r="F154" s="8"/>
      <c r="G154" s="8"/>
      <c r="H154" s="8"/>
    </row>
    <row r="155" spans="1:8" ht="13" x14ac:dyDescent="0.15">
      <c r="A155" s="13"/>
      <c r="B155" s="70"/>
      <c r="C155" s="8"/>
      <c r="D155" s="8"/>
      <c r="E155" s="8"/>
      <c r="F155" s="8"/>
      <c r="G155" s="8"/>
      <c r="H155" s="8"/>
    </row>
    <row r="156" spans="1:8" ht="13" x14ac:dyDescent="0.15">
      <c r="A156" s="6"/>
      <c r="B156" s="70"/>
      <c r="C156" s="8"/>
      <c r="D156" s="8"/>
      <c r="E156" s="8"/>
      <c r="F156" s="8"/>
      <c r="G156" s="8"/>
      <c r="H156" s="8"/>
    </row>
    <row r="157" spans="1:8" ht="13" x14ac:dyDescent="0.15">
      <c r="A157" s="6"/>
      <c r="B157" s="6"/>
      <c r="C157" s="8"/>
      <c r="D157" s="8"/>
      <c r="E157" s="8"/>
      <c r="F157" s="8"/>
      <c r="G157" s="8"/>
      <c r="H157" s="8"/>
    </row>
    <row r="158" spans="1:8" ht="13" x14ac:dyDescent="0.15">
      <c r="A158" s="6"/>
      <c r="B158" s="6"/>
      <c r="C158" s="8"/>
      <c r="D158" s="8"/>
      <c r="E158" s="8"/>
      <c r="F158" s="8"/>
      <c r="G158" s="8"/>
      <c r="H158" s="8"/>
    </row>
    <row r="159" spans="1:8" ht="13" x14ac:dyDescent="0.15">
      <c r="A159" s="6"/>
      <c r="B159" s="6"/>
      <c r="C159" s="8"/>
      <c r="D159" s="8"/>
      <c r="E159" s="8"/>
      <c r="F159" s="8"/>
      <c r="G159" s="8"/>
      <c r="H159" s="8"/>
    </row>
    <row r="160" spans="1:8" ht="13" x14ac:dyDescent="0.15">
      <c r="A160" s="6"/>
      <c r="B160" s="6"/>
      <c r="C160" s="8"/>
      <c r="D160" s="8"/>
      <c r="E160" s="8"/>
      <c r="F160" s="8"/>
      <c r="G160" s="8"/>
      <c r="H160" s="8"/>
    </row>
    <row r="161" spans="1:8" ht="13" x14ac:dyDescent="0.15">
      <c r="A161" s="6"/>
      <c r="B161" s="6"/>
      <c r="C161" s="8"/>
      <c r="D161" s="8"/>
      <c r="E161" s="8"/>
      <c r="F161" s="8"/>
      <c r="G161" s="8"/>
      <c r="H161" s="8"/>
    </row>
    <row r="162" spans="1:8" ht="13" x14ac:dyDescent="0.15">
      <c r="A162" s="13"/>
      <c r="B162" s="6"/>
      <c r="C162" s="8"/>
      <c r="D162" s="8"/>
      <c r="E162" s="8"/>
      <c r="F162" s="8"/>
      <c r="G162" s="8"/>
      <c r="H162" s="8"/>
    </row>
    <row r="163" spans="1:8" ht="13" x14ac:dyDescent="0.15">
      <c r="A163" s="6"/>
      <c r="B163" s="6"/>
      <c r="C163" s="8"/>
      <c r="D163" s="8"/>
      <c r="E163" s="8"/>
      <c r="F163" s="8"/>
      <c r="G163" s="8"/>
      <c r="H163" s="8"/>
    </row>
    <row r="164" spans="1:8" ht="13" x14ac:dyDescent="0.15">
      <c r="A164" s="39"/>
      <c r="B164" s="6"/>
      <c r="C164" s="8"/>
      <c r="D164" s="8"/>
      <c r="E164" s="8"/>
      <c r="F164" s="8"/>
      <c r="G164" s="8"/>
      <c r="H164" s="8"/>
    </row>
    <row r="165" spans="1:8" ht="13" x14ac:dyDescent="0.15">
      <c r="A165" s="39"/>
      <c r="B165" s="6"/>
      <c r="C165" s="8"/>
      <c r="D165" s="8"/>
      <c r="E165" s="8"/>
      <c r="F165" s="8"/>
      <c r="G165" s="8"/>
      <c r="H165" s="8"/>
    </row>
    <row r="166" spans="1:8" ht="13" x14ac:dyDescent="0.15">
      <c r="A166" s="119"/>
      <c r="B166" s="39"/>
      <c r="C166" s="8"/>
      <c r="D166" s="8"/>
      <c r="E166" s="8"/>
      <c r="F166" s="8"/>
      <c r="G166" s="8"/>
      <c r="H166" s="8"/>
    </row>
    <row r="167" spans="1:8" ht="13" x14ac:dyDescent="0.15">
      <c r="A167" s="39"/>
      <c r="B167" s="39"/>
      <c r="C167" s="8"/>
      <c r="D167" s="125"/>
      <c r="E167" s="125"/>
      <c r="F167" s="125"/>
      <c r="G167" s="125"/>
      <c r="H167" s="125"/>
    </row>
    <row r="168" spans="1:8" ht="13" x14ac:dyDescent="0.15">
      <c r="A168" s="39"/>
      <c r="B168" s="39"/>
      <c r="C168" s="8"/>
      <c r="D168" s="125"/>
      <c r="E168" s="125"/>
      <c r="F168" s="125"/>
      <c r="G168" s="125"/>
      <c r="H168" s="125"/>
    </row>
    <row r="169" spans="1:8" ht="13" x14ac:dyDescent="0.15">
      <c r="A169" s="39"/>
      <c r="B169" s="39"/>
      <c r="C169" s="8"/>
      <c r="D169" s="125"/>
      <c r="E169" s="125"/>
      <c r="F169" s="125"/>
      <c r="G169" s="125"/>
      <c r="H169" s="125"/>
    </row>
    <row r="170" spans="1:8" ht="13" x14ac:dyDescent="0.15">
      <c r="A170" s="39"/>
      <c r="B170" s="39"/>
      <c r="C170" s="8"/>
      <c r="D170" s="125"/>
      <c r="E170" s="125"/>
      <c r="F170" s="125"/>
      <c r="G170" s="125"/>
      <c r="H170" s="125"/>
    </row>
    <row r="171" spans="1:8" ht="13" x14ac:dyDescent="0.15">
      <c r="A171" s="39"/>
      <c r="B171" s="39"/>
      <c r="C171" s="8"/>
      <c r="D171" s="125"/>
      <c r="E171" s="125"/>
      <c r="F171" s="125"/>
      <c r="G171" s="125"/>
      <c r="H171" s="125"/>
    </row>
    <row r="172" spans="1:8" ht="13" x14ac:dyDescent="0.15">
      <c r="A172" s="39"/>
      <c r="B172" s="39"/>
      <c r="C172" s="8"/>
      <c r="D172" s="125"/>
      <c r="E172" s="125"/>
      <c r="F172" s="125"/>
      <c r="G172" s="125"/>
      <c r="H172" s="125"/>
    </row>
    <row r="173" spans="1:8" ht="13" x14ac:dyDescent="0.15">
      <c r="A173" s="39"/>
      <c r="B173" s="39"/>
      <c r="C173" s="8"/>
      <c r="D173" s="125"/>
      <c r="E173" s="125"/>
      <c r="F173" s="125"/>
      <c r="G173" s="125"/>
      <c r="H173" s="125"/>
    </row>
    <row r="174" spans="1:8" ht="13" x14ac:dyDescent="0.15">
      <c r="A174" s="39"/>
      <c r="B174" s="39"/>
      <c r="C174" s="8"/>
      <c r="D174" s="125"/>
      <c r="E174" s="125"/>
      <c r="F174" s="125"/>
      <c r="G174" s="125"/>
      <c r="H174" s="125"/>
    </row>
    <row r="175" spans="1:8" ht="13" x14ac:dyDescent="0.15">
      <c r="A175" s="119"/>
      <c r="B175" s="39"/>
      <c r="C175" s="8"/>
      <c r="D175" s="125"/>
      <c r="E175" s="125"/>
      <c r="F175" s="125"/>
      <c r="G175" s="125"/>
      <c r="H175" s="125"/>
    </row>
    <row r="176" spans="1:8" ht="13" x14ac:dyDescent="0.15">
      <c r="A176" s="39"/>
      <c r="B176" s="39"/>
      <c r="C176" s="8"/>
      <c r="D176" s="125"/>
      <c r="E176" s="125"/>
      <c r="F176" s="125"/>
      <c r="G176" s="125"/>
      <c r="H176" s="125"/>
    </row>
    <row r="177" spans="1:8" ht="13" x14ac:dyDescent="0.15">
      <c r="A177" s="39"/>
      <c r="B177" s="39"/>
      <c r="C177" s="8"/>
      <c r="D177" s="125"/>
      <c r="E177" s="125"/>
      <c r="F177" s="125"/>
      <c r="G177" s="125"/>
      <c r="H177" s="125"/>
    </row>
    <row r="178" spans="1:8" ht="13" x14ac:dyDescent="0.15">
      <c r="A178" s="39"/>
      <c r="B178" s="39"/>
      <c r="C178" s="8"/>
      <c r="D178" s="125"/>
      <c r="E178" s="125"/>
      <c r="F178" s="125"/>
      <c r="G178" s="125"/>
      <c r="H178" s="125"/>
    </row>
    <row r="179" spans="1:8" ht="13" x14ac:dyDescent="0.15">
      <c r="A179" s="39"/>
      <c r="B179" s="39"/>
      <c r="C179" s="8"/>
      <c r="D179" s="125"/>
      <c r="E179" s="125"/>
      <c r="F179" s="125"/>
      <c r="G179" s="125"/>
      <c r="H179" s="125"/>
    </row>
    <row r="180" spans="1:8" ht="13" x14ac:dyDescent="0.15">
      <c r="A180" s="39"/>
      <c r="B180" s="39"/>
      <c r="C180" s="8"/>
      <c r="D180" s="125"/>
      <c r="E180" s="125"/>
      <c r="F180" s="125"/>
      <c r="G180" s="125"/>
      <c r="H180" s="125"/>
    </row>
    <row r="181" spans="1:8" ht="13" x14ac:dyDescent="0.15">
      <c r="A181" s="39"/>
      <c r="B181" s="39"/>
      <c r="C181" s="8"/>
      <c r="D181" s="125"/>
      <c r="E181" s="125"/>
      <c r="F181" s="125"/>
      <c r="G181" s="125"/>
      <c r="H181" s="125"/>
    </row>
    <row r="182" spans="1:8" ht="13" x14ac:dyDescent="0.15">
      <c r="A182" s="39"/>
      <c r="B182" s="39"/>
      <c r="C182" s="8"/>
      <c r="D182" s="125"/>
      <c r="E182" s="125"/>
      <c r="F182" s="125"/>
      <c r="G182" s="125"/>
      <c r="H182" s="125"/>
    </row>
    <row r="183" spans="1:8" ht="13" x14ac:dyDescent="0.15">
      <c r="A183" s="6"/>
      <c r="B183" s="6"/>
      <c r="C183" s="8"/>
      <c r="D183" s="8"/>
      <c r="E183" s="8"/>
      <c r="F183" s="8"/>
      <c r="G183" s="8"/>
      <c r="H183" s="8"/>
    </row>
    <row r="184" spans="1:8" ht="13" x14ac:dyDescent="0.15">
      <c r="A184" s="119"/>
      <c r="B184" s="6"/>
      <c r="C184" s="8"/>
      <c r="D184" s="8"/>
      <c r="E184" s="8"/>
      <c r="F184" s="8"/>
      <c r="G184" s="8"/>
      <c r="H184" s="8"/>
    </row>
    <row r="185" spans="1:8" ht="13" x14ac:dyDescent="0.15">
      <c r="A185" s="39"/>
      <c r="B185" s="6"/>
      <c r="C185" s="8"/>
      <c r="D185" s="8"/>
      <c r="E185" s="8"/>
      <c r="F185" s="8"/>
      <c r="G185" s="8"/>
      <c r="H185" s="8"/>
    </row>
    <row r="186" spans="1:8" ht="13" x14ac:dyDescent="0.15">
      <c r="A186" s="39"/>
      <c r="B186" s="6"/>
      <c r="C186" s="8"/>
      <c r="D186" s="8"/>
      <c r="E186" s="8"/>
      <c r="F186" s="8"/>
      <c r="G186" s="8"/>
      <c r="H186" s="8"/>
    </row>
    <row r="187" spans="1:8" ht="13" x14ac:dyDescent="0.15">
      <c r="A187" s="39"/>
      <c r="B187" s="6"/>
      <c r="C187" s="8"/>
      <c r="D187" s="8"/>
      <c r="E187" s="8"/>
      <c r="F187" s="8"/>
      <c r="G187" s="8"/>
      <c r="H187" s="8"/>
    </row>
    <row r="188" spans="1:8" ht="13" x14ac:dyDescent="0.15">
      <c r="A188" s="39"/>
      <c r="B188" s="6"/>
      <c r="C188" s="8"/>
      <c r="D188" s="8"/>
      <c r="E188" s="8"/>
      <c r="F188" s="8"/>
      <c r="G188" s="8"/>
      <c r="H188" s="8"/>
    </row>
    <row r="189" spans="1:8" ht="13" x14ac:dyDescent="0.15">
      <c r="A189" s="39"/>
      <c r="B189" s="6"/>
      <c r="C189" s="8"/>
      <c r="D189" s="8"/>
      <c r="E189" s="8"/>
      <c r="F189" s="8"/>
      <c r="G189" s="8"/>
      <c r="H189" s="8"/>
    </row>
    <row r="190" spans="1:8" ht="13" x14ac:dyDescent="0.15">
      <c r="A190" s="39"/>
      <c r="B190" s="6"/>
      <c r="C190" s="8"/>
      <c r="D190" s="8"/>
      <c r="E190" s="8"/>
      <c r="F190" s="8"/>
      <c r="G190" s="8"/>
      <c r="H190" s="8"/>
    </row>
    <row r="191" spans="1:8" ht="13" x14ac:dyDescent="0.15">
      <c r="A191" s="39"/>
      <c r="B191" s="6"/>
      <c r="C191" s="8"/>
      <c r="D191" s="8"/>
      <c r="E191" s="8"/>
      <c r="F191" s="8"/>
      <c r="G191" s="8"/>
      <c r="H191" s="8"/>
    </row>
    <row r="192" spans="1:8" ht="13" x14ac:dyDescent="0.15">
      <c r="A192" s="6"/>
      <c r="B192" s="6"/>
      <c r="C192" s="8"/>
      <c r="D192" s="8"/>
      <c r="E192" s="8"/>
      <c r="F192" s="8"/>
      <c r="G192" s="8"/>
      <c r="H192" s="8"/>
    </row>
    <row r="193" spans="1:8" ht="13" x14ac:dyDescent="0.15">
      <c r="A193" s="95"/>
      <c r="B193" s="6"/>
      <c r="C193" s="8"/>
      <c r="D193" s="8"/>
      <c r="E193" s="8"/>
      <c r="F193" s="8"/>
      <c r="G193" s="8"/>
      <c r="H193" s="8"/>
    </row>
    <row r="194" spans="1:8" ht="13" x14ac:dyDescent="0.15">
      <c r="A194" s="95"/>
      <c r="B194" s="6"/>
      <c r="C194" s="8"/>
      <c r="D194" s="8"/>
      <c r="E194" s="8"/>
      <c r="F194" s="8"/>
      <c r="G194" s="8"/>
      <c r="H194" s="8"/>
    </row>
    <row r="195" spans="1:8" ht="13" x14ac:dyDescent="0.15">
      <c r="A195" s="95"/>
      <c r="B195" s="6"/>
      <c r="C195" s="8"/>
      <c r="D195" s="8"/>
      <c r="E195" s="8"/>
      <c r="F195" s="8"/>
      <c r="G195" s="8"/>
      <c r="H195" s="8"/>
    </row>
    <row r="196" spans="1:8" ht="13" x14ac:dyDescent="0.15">
      <c r="A196" s="7"/>
      <c r="B196" s="6"/>
      <c r="C196" s="6"/>
      <c r="D196" s="6"/>
      <c r="E196" s="6"/>
      <c r="F196" s="6"/>
      <c r="G196" s="6"/>
      <c r="H196" s="6"/>
    </row>
    <row r="197" spans="1:8" ht="13" x14ac:dyDescent="0.15">
      <c r="A197" s="11"/>
      <c r="B197" s="6"/>
    </row>
    <row r="198" spans="1:8" ht="13" x14ac:dyDescent="0.15">
      <c r="A198" s="11"/>
      <c r="B198" s="6"/>
      <c r="C198" s="51"/>
      <c r="D198" s="51"/>
      <c r="E198" s="51"/>
      <c r="F198" s="51"/>
      <c r="G198" s="51"/>
      <c r="H198" s="51"/>
    </row>
    <row r="199" spans="1:8" ht="13" collapsed="1" x14ac:dyDescent="0.15">
      <c r="A199" s="11"/>
      <c r="B199" s="6"/>
      <c r="C199" s="12"/>
      <c r="D199" s="12"/>
      <c r="E199" s="51"/>
      <c r="F199" s="51"/>
      <c r="G199" s="51"/>
      <c r="H199" s="51"/>
    </row>
    <row r="200" spans="1:8" ht="13" hidden="1" outlineLevel="1" x14ac:dyDescent="0.15">
      <c r="A200" s="13"/>
      <c r="B200" s="13"/>
      <c r="C200" s="110"/>
      <c r="D200" s="110"/>
      <c r="E200" s="110"/>
      <c r="F200" s="110"/>
      <c r="G200" s="110"/>
      <c r="H200" s="110"/>
    </row>
    <row r="201" spans="1:8" ht="13" x14ac:dyDescent="0.15">
      <c r="A201" s="13"/>
      <c r="B201" s="13"/>
      <c r="C201" s="17"/>
      <c r="D201" s="17"/>
      <c r="E201" s="17"/>
      <c r="F201" s="17"/>
      <c r="G201" s="17"/>
      <c r="H201" s="17"/>
    </row>
    <row r="202" spans="1:8" ht="13" x14ac:dyDescent="0.15">
      <c r="A202" s="13"/>
      <c r="B202" s="13"/>
      <c r="C202" s="7"/>
      <c r="D202" s="7"/>
      <c r="E202" s="7"/>
      <c r="F202" s="7"/>
      <c r="G202" s="7"/>
      <c r="H202" s="7"/>
    </row>
    <row r="203" spans="1:8" ht="13" x14ac:dyDescent="0.15">
      <c r="A203" s="6"/>
      <c r="B203" s="13"/>
      <c r="C203" s="30"/>
      <c r="D203" s="30"/>
      <c r="E203" s="30"/>
      <c r="F203" s="30"/>
      <c r="G203" s="30"/>
      <c r="H203" s="30"/>
    </row>
    <row r="204" spans="1:8" ht="13" x14ac:dyDescent="0.15">
      <c r="A204" s="6"/>
      <c r="B204" s="13"/>
      <c r="C204" s="30"/>
      <c r="D204" s="30"/>
      <c r="E204" s="30"/>
      <c r="F204" s="30"/>
      <c r="G204" s="30"/>
      <c r="H204" s="30"/>
    </row>
    <row r="205" spans="1:8" ht="13" x14ac:dyDescent="0.15">
      <c r="A205" s="6"/>
      <c r="B205" s="13"/>
      <c r="C205" s="30"/>
      <c r="D205" s="30"/>
      <c r="E205" s="30"/>
      <c r="F205" s="30"/>
      <c r="G205" s="30"/>
      <c r="H205" s="30"/>
    </row>
    <row r="206" spans="1:8" ht="13" x14ac:dyDescent="0.15">
      <c r="A206" s="6"/>
      <c r="B206" s="13"/>
      <c r="C206" s="29"/>
      <c r="D206" s="29"/>
      <c r="E206" s="29"/>
      <c r="F206" s="29"/>
      <c r="G206" s="29"/>
      <c r="H206" s="29"/>
    </row>
    <row r="207" spans="1:8" ht="13" x14ac:dyDescent="0.15">
      <c r="A207" s="6"/>
      <c r="B207" s="13"/>
      <c r="C207" s="61"/>
      <c r="D207" s="61"/>
      <c r="E207" s="61"/>
      <c r="F207" s="61"/>
      <c r="G207" s="61"/>
      <c r="H207" s="61"/>
    </row>
    <row r="208" spans="1:8" ht="13" x14ac:dyDescent="0.15">
      <c r="A208" s="6"/>
      <c r="B208" s="13"/>
      <c r="C208" s="30"/>
      <c r="D208" s="30"/>
      <c r="E208" s="30"/>
      <c r="F208" s="30"/>
      <c r="G208" s="30"/>
      <c r="H208" s="30"/>
    </row>
    <row r="209" spans="1:8" ht="13" x14ac:dyDescent="0.15">
      <c r="A209" s="13"/>
      <c r="B209" s="13"/>
      <c r="C209" s="111"/>
      <c r="D209" s="111"/>
      <c r="E209" s="111"/>
      <c r="F209" s="111"/>
      <c r="G209" s="111"/>
      <c r="H209" s="111"/>
    </row>
    <row r="210" spans="1:8" ht="13" x14ac:dyDescent="0.15">
      <c r="A210" s="6"/>
      <c r="B210" s="6"/>
      <c r="C210" s="112"/>
      <c r="D210" s="112"/>
      <c r="E210" s="112"/>
      <c r="F210" s="112"/>
      <c r="G210" s="112"/>
      <c r="H210" s="112"/>
    </row>
    <row r="211" spans="1:8" ht="13" x14ac:dyDescent="0.15">
      <c r="A211" s="13"/>
      <c r="B211" s="6"/>
      <c r="C211" s="112"/>
      <c r="D211" s="112"/>
      <c r="E211" s="112"/>
      <c r="F211" s="112"/>
      <c r="G211" s="112"/>
      <c r="H211" s="112"/>
    </row>
    <row r="212" spans="1:8" ht="13" x14ac:dyDescent="0.15">
      <c r="A212" s="6"/>
      <c r="B212" s="6"/>
      <c r="C212" s="30"/>
      <c r="D212" s="30"/>
      <c r="E212" s="30"/>
      <c r="F212" s="30"/>
      <c r="G212" s="30"/>
      <c r="H212" s="30"/>
    </row>
    <row r="213" spans="1:8" ht="13" x14ac:dyDescent="0.15">
      <c r="A213" s="6"/>
      <c r="B213" s="6"/>
      <c r="C213" s="30"/>
      <c r="D213" s="30"/>
      <c r="E213" s="30"/>
      <c r="F213" s="30"/>
      <c r="G213" s="30"/>
      <c r="H213" s="30"/>
    </row>
    <row r="214" spans="1:8" ht="13" x14ac:dyDescent="0.15">
      <c r="A214" s="6"/>
      <c r="B214" s="6"/>
      <c r="C214" s="30"/>
      <c r="D214" s="30"/>
      <c r="E214" s="30"/>
      <c r="F214" s="30"/>
      <c r="G214" s="30"/>
      <c r="H214" s="30"/>
    </row>
    <row r="215" spans="1:8" ht="13" x14ac:dyDescent="0.15">
      <c r="A215" s="6"/>
      <c r="B215" s="6"/>
      <c r="C215" s="30"/>
      <c r="D215" s="30"/>
      <c r="E215" s="30"/>
      <c r="F215" s="30"/>
      <c r="G215" s="30"/>
      <c r="H215" s="30"/>
    </row>
    <row r="216" spans="1:8" ht="13" x14ac:dyDescent="0.15">
      <c r="A216" s="6"/>
      <c r="B216" s="6"/>
      <c r="C216" s="61"/>
      <c r="D216" s="61"/>
      <c r="E216" s="61"/>
      <c r="F216" s="61"/>
      <c r="G216" s="61"/>
      <c r="H216" s="61"/>
    </row>
    <row r="217" spans="1:8" ht="13" x14ac:dyDescent="0.15">
      <c r="A217" s="6"/>
      <c r="B217" s="6"/>
      <c r="C217" s="30"/>
      <c r="D217" s="30"/>
      <c r="E217" s="30"/>
      <c r="F217" s="30"/>
      <c r="G217" s="30"/>
      <c r="H217" s="30"/>
    </row>
    <row r="218" spans="1:8" ht="13" x14ac:dyDescent="0.15">
      <c r="A218" s="13"/>
      <c r="B218" s="6"/>
      <c r="C218" s="111"/>
      <c r="D218" s="111"/>
      <c r="E218" s="111"/>
      <c r="F218" s="111"/>
      <c r="G218" s="111"/>
      <c r="H218" s="111"/>
    </row>
    <row r="219" spans="1:8" ht="13" x14ac:dyDescent="0.15">
      <c r="A219" s="6"/>
      <c r="B219" s="70"/>
      <c r="C219" s="8"/>
      <c r="D219" s="8"/>
      <c r="E219" s="8"/>
      <c r="F219" s="8"/>
      <c r="G219" s="8"/>
      <c r="H219" s="8"/>
    </row>
    <row r="220" spans="1:8" ht="13" x14ac:dyDescent="0.15">
      <c r="A220" s="13"/>
      <c r="B220" s="70"/>
      <c r="C220" s="8"/>
      <c r="D220" s="8"/>
      <c r="E220" s="8"/>
      <c r="F220" s="8"/>
      <c r="G220" s="8"/>
      <c r="H220" s="8"/>
    </row>
    <row r="221" spans="1:8" ht="13" x14ac:dyDescent="0.15">
      <c r="A221" s="6"/>
      <c r="B221" s="70"/>
      <c r="C221" s="8"/>
      <c r="D221" s="8"/>
      <c r="E221" s="8"/>
      <c r="F221" s="8"/>
      <c r="G221" s="8"/>
      <c r="H221" s="8"/>
    </row>
    <row r="222" spans="1:8" ht="13" x14ac:dyDescent="0.15">
      <c r="A222" s="6"/>
      <c r="B222" s="6"/>
      <c r="C222" s="8"/>
      <c r="D222" s="8"/>
      <c r="E222" s="8"/>
      <c r="F222" s="8"/>
      <c r="G222" s="8"/>
      <c r="H222" s="8"/>
    </row>
    <row r="223" spans="1:8" ht="13" x14ac:dyDescent="0.15">
      <c r="A223" s="6"/>
      <c r="B223" s="6"/>
      <c r="C223" s="8"/>
      <c r="D223" s="8"/>
      <c r="E223" s="8"/>
      <c r="F223" s="8"/>
      <c r="G223" s="8"/>
      <c r="H223" s="8"/>
    </row>
    <row r="224" spans="1:8" ht="13" x14ac:dyDescent="0.15">
      <c r="A224" s="6"/>
      <c r="B224" s="6"/>
      <c r="C224" s="8"/>
      <c r="D224" s="8"/>
      <c r="E224" s="8"/>
      <c r="F224" s="8"/>
      <c r="G224" s="8"/>
      <c r="H224" s="8"/>
    </row>
    <row r="225" spans="1:8" ht="13" x14ac:dyDescent="0.15">
      <c r="A225" s="6"/>
      <c r="B225" s="6"/>
      <c r="C225" s="8"/>
      <c r="D225" s="8"/>
      <c r="E225" s="8"/>
      <c r="F225" s="8"/>
      <c r="G225" s="8"/>
      <c r="H225" s="8"/>
    </row>
    <row r="226" spans="1:8" ht="13" x14ac:dyDescent="0.15">
      <c r="A226" s="6"/>
      <c r="B226" s="6"/>
      <c r="C226" s="8"/>
      <c r="D226" s="8"/>
      <c r="E226" s="8"/>
      <c r="F226" s="8"/>
      <c r="G226" s="8"/>
      <c r="H226" s="8"/>
    </row>
    <row r="227" spans="1:8" ht="13" x14ac:dyDescent="0.15">
      <c r="A227" s="13"/>
      <c r="B227" s="6"/>
      <c r="C227" s="8"/>
      <c r="D227" s="8"/>
      <c r="E227" s="8"/>
      <c r="F227" s="8"/>
      <c r="G227" s="8"/>
      <c r="H227" s="8"/>
    </row>
    <row r="228" spans="1:8" ht="13" x14ac:dyDescent="0.15">
      <c r="A228" s="6"/>
      <c r="B228" s="6"/>
      <c r="C228" s="8"/>
      <c r="D228" s="8"/>
      <c r="E228" s="8"/>
      <c r="F228" s="8"/>
      <c r="G228" s="8"/>
      <c r="H228" s="8"/>
    </row>
    <row r="229" spans="1:8" ht="13" x14ac:dyDescent="0.15">
      <c r="A229" s="39"/>
      <c r="B229" s="6"/>
      <c r="C229" s="8"/>
      <c r="D229" s="8"/>
      <c r="E229" s="8"/>
      <c r="F229" s="8"/>
      <c r="G229" s="8"/>
      <c r="H229" s="8"/>
    </row>
    <row r="230" spans="1:8" ht="13" x14ac:dyDescent="0.15">
      <c r="A230" s="39"/>
      <c r="B230" s="6"/>
      <c r="C230" s="8"/>
      <c r="D230" s="8"/>
      <c r="E230" s="8"/>
      <c r="F230" s="8"/>
      <c r="G230" s="8"/>
      <c r="H230" s="8"/>
    </row>
    <row r="231" spans="1:8" ht="13" x14ac:dyDescent="0.15">
      <c r="A231" s="119"/>
      <c r="B231" s="39"/>
      <c r="C231" s="8"/>
      <c r="D231" s="8"/>
      <c r="E231" s="8"/>
      <c r="F231" s="8"/>
      <c r="G231" s="8"/>
      <c r="H231" s="8"/>
    </row>
    <row r="232" spans="1:8" ht="13" x14ac:dyDescent="0.15">
      <c r="A232" s="39"/>
      <c r="B232" s="39"/>
      <c r="C232" s="8"/>
      <c r="D232" s="125"/>
      <c r="E232" s="125"/>
      <c r="F232" s="125"/>
      <c r="G232" s="125"/>
      <c r="H232" s="125"/>
    </row>
    <row r="233" spans="1:8" ht="13" x14ac:dyDescent="0.15">
      <c r="A233" s="39"/>
      <c r="B233" s="39"/>
      <c r="C233" s="8"/>
      <c r="D233" s="125"/>
      <c r="E233" s="125"/>
      <c r="F233" s="125"/>
      <c r="G233" s="125"/>
      <c r="H233" s="125"/>
    </row>
    <row r="234" spans="1:8" ht="13" x14ac:dyDescent="0.15">
      <c r="A234" s="39"/>
      <c r="B234" s="39"/>
      <c r="C234" s="8"/>
      <c r="D234" s="125"/>
      <c r="E234" s="125"/>
      <c r="F234" s="125"/>
      <c r="G234" s="125"/>
      <c r="H234" s="125"/>
    </row>
    <row r="235" spans="1:8" ht="13" x14ac:dyDescent="0.15">
      <c r="A235" s="39"/>
      <c r="B235" s="39"/>
      <c r="C235" s="8"/>
      <c r="D235" s="125"/>
      <c r="E235" s="125"/>
      <c r="F235" s="125"/>
      <c r="G235" s="125"/>
      <c r="H235" s="125"/>
    </row>
    <row r="236" spans="1:8" ht="13" x14ac:dyDescent="0.15">
      <c r="A236" s="39"/>
      <c r="B236" s="39"/>
      <c r="C236" s="8"/>
      <c r="D236" s="125"/>
      <c r="E236" s="125"/>
      <c r="F236" s="125"/>
      <c r="G236" s="125"/>
      <c r="H236" s="125"/>
    </row>
    <row r="237" spans="1:8" ht="13" x14ac:dyDescent="0.15">
      <c r="A237" s="39"/>
      <c r="B237" s="39"/>
      <c r="C237" s="8"/>
      <c r="D237" s="125"/>
      <c r="E237" s="125"/>
      <c r="F237" s="125"/>
      <c r="G237" s="125"/>
      <c r="H237" s="125"/>
    </row>
    <row r="238" spans="1:8" ht="13" x14ac:dyDescent="0.15">
      <c r="A238" s="39"/>
      <c r="B238" s="39"/>
      <c r="C238" s="8"/>
      <c r="D238" s="125"/>
      <c r="E238" s="125"/>
      <c r="F238" s="125"/>
      <c r="G238" s="125"/>
      <c r="H238" s="125"/>
    </row>
    <row r="239" spans="1:8" ht="13" x14ac:dyDescent="0.15">
      <c r="A239" s="39"/>
      <c r="B239" s="39"/>
      <c r="C239" s="8"/>
      <c r="D239" s="125"/>
      <c r="E239" s="125"/>
      <c r="F239" s="125"/>
      <c r="G239" s="125"/>
      <c r="H239" s="125"/>
    </row>
    <row r="240" spans="1:8" ht="13" x14ac:dyDescent="0.15">
      <c r="A240" s="119"/>
      <c r="B240" s="39"/>
      <c r="C240" s="8"/>
      <c r="D240" s="125"/>
      <c r="E240" s="125"/>
      <c r="F240" s="125"/>
      <c r="G240" s="125"/>
      <c r="H240" s="125"/>
    </row>
    <row r="241" spans="1:8" ht="13" x14ac:dyDescent="0.15">
      <c r="A241" s="39"/>
      <c r="B241" s="39"/>
      <c r="C241" s="8"/>
      <c r="D241" s="125"/>
      <c r="E241" s="125"/>
      <c r="F241" s="125"/>
      <c r="G241" s="125"/>
      <c r="H241" s="125"/>
    </row>
    <row r="242" spans="1:8" ht="13" x14ac:dyDescent="0.15">
      <c r="A242" s="39"/>
      <c r="B242" s="39"/>
      <c r="C242" s="8"/>
      <c r="D242" s="125"/>
      <c r="E242" s="125"/>
      <c r="F242" s="125"/>
      <c r="G242" s="125"/>
      <c r="H242" s="125"/>
    </row>
    <row r="243" spans="1:8" ht="13" x14ac:dyDescent="0.15">
      <c r="A243" s="39"/>
      <c r="B243" s="39"/>
      <c r="C243" s="8"/>
      <c r="D243" s="125"/>
      <c r="E243" s="125"/>
      <c r="F243" s="125"/>
      <c r="G243" s="125"/>
      <c r="H243" s="125"/>
    </row>
    <row r="244" spans="1:8" ht="13" x14ac:dyDescent="0.15">
      <c r="A244" s="39"/>
      <c r="B244" s="39"/>
      <c r="C244" s="8"/>
      <c r="D244" s="125"/>
      <c r="E244" s="125"/>
      <c r="F244" s="125"/>
      <c r="G244" s="125"/>
      <c r="H244" s="125"/>
    </row>
    <row r="245" spans="1:8" ht="13" x14ac:dyDescent="0.15">
      <c r="A245" s="39"/>
      <c r="B245" s="39"/>
      <c r="C245" s="8"/>
      <c r="D245" s="125"/>
      <c r="E245" s="125"/>
      <c r="F245" s="125"/>
      <c r="G245" s="125"/>
      <c r="H245" s="125"/>
    </row>
    <row r="246" spans="1:8" ht="13" x14ac:dyDescent="0.15">
      <c r="A246" s="39"/>
      <c r="B246" s="39"/>
      <c r="C246" s="8"/>
      <c r="D246" s="125"/>
      <c r="E246" s="125"/>
      <c r="F246" s="125"/>
      <c r="G246" s="125"/>
      <c r="H246" s="125"/>
    </row>
    <row r="247" spans="1:8" ht="13" x14ac:dyDescent="0.15">
      <c r="A247" s="39"/>
      <c r="B247" s="39"/>
      <c r="C247" s="8"/>
      <c r="D247" s="125"/>
      <c r="E247" s="125"/>
      <c r="F247" s="125"/>
      <c r="G247" s="125"/>
      <c r="H247" s="125"/>
    </row>
    <row r="248" spans="1:8" ht="13" x14ac:dyDescent="0.15">
      <c r="A248" s="6"/>
      <c r="B248" s="6"/>
      <c r="C248" s="8"/>
      <c r="D248" s="8"/>
      <c r="E248" s="8"/>
      <c r="F248" s="8"/>
      <c r="G248" s="8"/>
      <c r="H248" s="8"/>
    </row>
    <row r="249" spans="1:8" ht="13" x14ac:dyDescent="0.15">
      <c r="A249" s="119"/>
      <c r="B249" s="6"/>
      <c r="C249" s="8"/>
      <c r="D249" s="8"/>
      <c r="E249" s="8"/>
      <c r="F249" s="8"/>
      <c r="G249" s="8"/>
      <c r="H249" s="8"/>
    </row>
    <row r="250" spans="1:8" ht="13" x14ac:dyDescent="0.15">
      <c r="A250" s="39"/>
      <c r="B250" s="6"/>
      <c r="C250" s="8"/>
      <c r="D250" s="8"/>
      <c r="E250" s="8"/>
      <c r="F250" s="8"/>
      <c r="G250" s="8"/>
      <c r="H250" s="8"/>
    </row>
    <row r="251" spans="1:8" ht="13" x14ac:dyDescent="0.15">
      <c r="A251" s="39"/>
      <c r="B251" s="6"/>
      <c r="C251" s="8"/>
      <c r="D251" s="8"/>
      <c r="E251" s="8"/>
      <c r="F251" s="8"/>
      <c r="G251" s="8"/>
      <c r="H251" s="8"/>
    </row>
    <row r="252" spans="1:8" ht="13" x14ac:dyDescent="0.15">
      <c r="A252" s="39"/>
      <c r="B252" s="6"/>
      <c r="C252" s="8"/>
      <c r="D252" s="8"/>
      <c r="E252" s="8"/>
      <c r="F252" s="8"/>
      <c r="G252" s="8"/>
      <c r="H252" s="8"/>
    </row>
    <row r="253" spans="1:8" ht="13" x14ac:dyDescent="0.15">
      <c r="A253" s="39"/>
      <c r="B253" s="6"/>
      <c r="C253" s="8"/>
      <c r="D253" s="8"/>
      <c r="E253" s="8"/>
      <c r="F253" s="8"/>
      <c r="G253" s="8"/>
      <c r="H253" s="8"/>
    </row>
    <row r="254" spans="1:8" ht="13" x14ac:dyDescent="0.15">
      <c r="A254" s="39"/>
      <c r="B254" s="6"/>
      <c r="C254" s="8"/>
      <c r="D254" s="8"/>
      <c r="E254" s="8"/>
      <c r="F254" s="8"/>
      <c r="G254" s="8"/>
      <c r="H254" s="8"/>
    </row>
    <row r="255" spans="1:8" ht="13" x14ac:dyDescent="0.15">
      <c r="A255" s="39"/>
      <c r="B255" s="6"/>
      <c r="C255" s="8"/>
      <c r="D255" s="8"/>
      <c r="E255" s="8"/>
      <c r="F255" s="8"/>
      <c r="G255" s="8"/>
      <c r="H255" s="8"/>
    </row>
    <row r="256" spans="1:8" ht="13" x14ac:dyDescent="0.15">
      <c r="A256" s="39"/>
      <c r="B256" s="6"/>
      <c r="C256" s="8"/>
      <c r="D256" s="8"/>
      <c r="E256" s="8"/>
      <c r="F256" s="8"/>
      <c r="G256" s="8"/>
      <c r="H256" s="8"/>
    </row>
    <row r="257" spans="1:8" ht="13" x14ac:dyDescent="0.15">
      <c r="A257" s="6"/>
      <c r="B257" s="6"/>
      <c r="C257" s="8"/>
      <c r="D257" s="8"/>
      <c r="E257" s="8"/>
      <c r="F257" s="8"/>
      <c r="G257" s="8"/>
      <c r="H257" s="8"/>
    </row>
    <row r="258" spans="1:8" ht="13" x14ac:dyDescent="0.15">
      <c r="A258" s="95"/>
      <c r="B258" s="6"/>
      <c r="C258" s="8"/>
      <c r="D258" s="8"/>
      <c r="E258" s="8"/>
      <c r="F258" s="8"/>
      <c r="G258" s="8"/>
      <c r="H258" s="8"/>
    </row>
    <row r="259" spans="1:8" ht="13" x14ac:dyDescent="0.15">
      <c r="A259" s="95"/>
      <c r="B259" s="6"/>
      <c r="C259" s="8"/>
      <c r="D259" s="8"/>
      <c r="E259" s="8"/>
      <c r="F259" s="8"/>
      <c r="G259" s="8"/>
      <c r="H259" s="8"/>
    </row>
    <row r="260" spans="1:8" ht="13" x14ac:dyDescent="0.15">
      <c r="A260" s="95"/>
      <c r="B260" s="6"/>
      <c r="C260" s="8"/>
      <c r="D260" s="8"/>
      <c r="E260" s="8"/>
      <c r="F260" s="8"/>
      <c r="G260" s="8"/>
      <c r="H260" s="8"/>
    </row>
    <row r="261" spans="1:8" ht="13" x14ac:dyDescent="0.15">
      <c r="A261" s="7"/>
      <c r="B261" s="6"/>
      <c r="C261" s="6"/>
      <c r="D261" s="6"/>
      <c r="E261" s="6"/>
      <c r="F261" s="6"/>
      <c r="G261" s="6"/>
      <c r="H261" s="6"/>
    </row>
    <row r="262" spans="1:8" ht="13" x14ac:dyDescent="0.15">
      <c r="A262" s="11"/>
      <c r="B262" s="6"/>
    </row>
    <row r="263" spans="1:8" ht="13" x14ac:dyDescent="0.15">
      <c r="A263" s="11"/>
      <c r="B263" s="6"/>
      <c r="C263" s="51"/>
      <c r="D263" s="51"/>
      <c r="E263" s="51"/>
      <c r="F263" s="51"/>
      <c r="G263" s="51"/>
      <c r="H263" s="51"/>
    </row>
    <row r="264" spans="1:8" ht="13" collapsed="1" x14ac:dyDescent="0.15">
      <c r="A264" s="11"/>
      <c r="B264" s="6"/>
      <c r="C264" s="12"/>
      <c r="D264" s="12"/>
      <c r="E264" s="51"/>
      <c r="F264" s="51"/>
      <c r="G264" s="51"/>
      <c r="H264" s="51"/>
    </row>
    <row r="265" spans="1:8" ht="13" hidden="1" outlineLevel="1" x14ac:dyDescent="0.15">
      <c r="A265" s="13"/>
      <c r="B265" s="13"/>
      <c r="C265" s="110"/>
      <c r="D265" s="110"/>
      <c r="E265" s="110"/>
      <c r="F265" s="110"/>
      <c r="G265" s="110"/>
      <c r="H265" s="110"/>
    </row>
    <row r="266" spans="1:8" ht="13" x14ac:dyDescent="0.15">
      <c r="A266" s="13"/>
      <c r="B266" s="13"/>
      <c r="C266" s="17"/>
      <c r="D266" s="17"/>
      <c r="E266" s="17"/>
      <c r="F266" s="17"/>
      <c r="G266" s="17"/>
      <c r="H266" s="17"/>
    </row>
    <row r="267" spans="1:8" ht="13" x14ac:dyDescent="0.15">
      <c r="A267" s="13"/>
      <c r="B267" s="13"/>
      <c r="C267" s="7"/>
      <c r="D267" s="7"/>
      <c r="E267" s="7"/>
      <c r="F267" s="7"/>
      <c r="G267" s="7"/>
      <c r="H267" s="7"/>
    </row>
    <row r="268" spans="1:8" ht="13" x14ac:dyDescent="0.15">
      <c r="A268" s="6"/>
      <c r="B268" s="13"/>
      <c r="C268" s="30"/>
      <c r="D268" s="30"/>
      <c r="E268" s="30"/>
      <c r="F268" s="30"/>
      <c r="G268" s="30"/>
      <c r="H268" s="30"/>
    </row>
    <row r="269" spans="1:8" ht="13" x14ac:dyDescent="0.15">
      <c r="A269" s="6"/>
      <c r="B269" s="13"/>
      <c r="C269" s="30"/>
      <c r="D269" s="30"/>
      <c r="E269" s="30"/>
      <c r="F269" s="30"/>
      <c r="G269" s="30"/>
      <c r="H269" s="30"/>
    </row>
    <row r="270" spans="1:8" ht="13" x14ac:dyDescent="0.15">
      <c r="A270" s="6"/>
      <c r="B270" s="13"/>
      <c r="C270" s="30"/>
      <c r="D270" s="30"/>
      <c r="E270" s="30"/>
      <c r="F270" s="30"/>
      <c r="G270" s="30"/>
      <c r="H270" s="30"/>
    </row>
    <row r="271" spans="1:8" ht="13" x14ac:dyDescent="0.15">
      <c r="A271" s="6"/>
      <c r="B271" s="13"/>
      <c r="C271" s="29"/>
      <c r="D271" s="29"/>
      <c r="E271" s="29"/>
      <c r="F271" s="29"/>
      <c r="G271" s="29"/>
      <c r="H271" s="29"/>
    </row>
    <row r="272" spans="1:8" ht="13" x14ac:dyDescent="0.15">
      <c r="A272" s="6"/>
      <c r="B272" s="13"/>
      <c r="C272" s="61"/>
      <c r="D272" s="61"/>
      <c r="E272" s="61"/>
      <c r="F272" s="61"/>
      <c r="G272" s="61"/>
      <c r="H272" s="61"/>
    </row>
    <row r="273" spans="1:8" ht="13" x14ac:dyDescent="0.15">
      <c r="A273" s="6"/>
      <c r="B273" s="13"/>
      <c r="C273" s="30"/>
      <c r="D273" s="30"/>
      <c r="E273" s="30"/>
      <c r="F273" s="30"/>
      <c r="G273" s="30"/>
      <c r="H273" s="30"/>
    </row>
    <row r="274" spans="1:8" ht="13" x14ac:dyDescent="0.15">
      <c r="A274" s="13"/>
      <c r="B274" s="13"/>
      <c r="C274" s="111"/>
      <c r="D274" s="111"/>
      <c r="E274" s="111"/>
      <c r="F274" s="111"/>
      <c r="G274" s="111"/>
      <c r="H274" s="111"/>
    </row>
    <row r="275" spans="1:8" ht="13" x14ac:dyDescent="0.15">
      <c r="A275" s="6"/>
      <c r="B275" s="6"/>
      <c r="C275" s="112"/>
      <c r="D275" s="112"/>
      <c r="E275" s="112"/>
      <c r="F275" s="112"/>
      <c r="G275" s="112"/>
      <c r="H275" s="112"/>
    </row>
    <row r="276" spans="1:8" ht="13" x14ac:dyDescent="0.15">
      <c r="A276" s="13"/>
      <c r="B276" s="6"/>
      <c r="C276" s="112"/>
      <c r="D276" s="112"/>
      <c r="E276" s="112"/>
      <c r="F276" s="112"/>
      <c r="G276" s="112"/>
      <c r="H276" s="112"/>
    </row>
    <row r="277" spans="1:8" ht="13" x14ac:dyDescent="0.15">
      <c r="A277" s="6"/>
      <c r="B277" s="6"/>
      <c r="C277" s="30"/>
      <c r="D277" s="30"/>
      <c r="E277" s="30"/>
      <c r="F277" s="30"/>
      <c r="G277" s="30"/>
      <c r="H277" s="30"/>
    </row>
    <row r="278" spans="1:8" ht="13" x14ac:dyDescent="0.15">
      <c r="A278" s="6"/>
      <c r="B278" s="6"/>
      <c r="C278" s="30"/>
      <c r="D278" s="30"/>
      <c r="E278" s="30"/>
      <c r="F278" s="30"/>
      <c r="G278" s="30"/>
      <c r="H278" s="30"/>
    </row>
    <row r="279" spans="1:8" ht="13" x14ac:dyDescent="0.15">
      <c r="A279" s="6"/>
      <c r="B279" s="6"/>
      <c r="C279" s="30"/>
      <c r="D279" s="30"/>
      <c r="E279" s="30"/>
      <c r="F279" s="30"/>
      <c r="G279" s="30"/>
      <c r="H279" s="30"/>
    </row>
    <row r="280" spans="1:8" ht="13" x14ac:dyDescent="0.15">
      <c r="A280" s="6"/>
      <c r="B280" s="6"/>
      <c r="C280" s="30"/>
      <c r="D280" s="30"/>
      <c r="E280" s="30"/>
      <c r="F280" s="30"/>
      <c r="G280" s="30"/>
      <c r="H280" s="30"/>
    </row>
    <row r="281" spans="1:8" ht="13" x14ac:dyDescent="0.15">
      <c r="A281" s="6"/>
      <c r="B281" s="6"/>
      <c r="C281" s="61"/>
      <c r="D281" s="61"/>
      <c r="E281" s="61"/>
      <c r="F281" s="61"/>
      <c r="G281" s="61"/>
      <c r="H281" s="61"/>
    </row>
    <row r="282" spans="1:8" ht="13" x14ac:dyDescent="0.15">
      <c r="A282" s="6"/>
      <c r="B282" s="6"/>
      <c r="C282" s="30"/>
      <c r="D282" s="30"/>
      <c r="E282" s="30"/>
      <c r="F282" s="30"/>
      <c r="G282" s="30"/>
      <c r="H282" s="30"/>
    </row>
    <row r="283" spans="1:8" ht="13" x14ac:dyDescent="0.15">
      <c r="A283" s="13"/>
      <c r="B283" s="6"/>
      <c r="C283" s="111"/>
      <c r="D283" s="111"/>
      <c r="E283" s="111"/>
      <c r="F283" s="111"/>
      <c r="G283" s="111"/>
      <c r="H283" s="111"/>
    </row>
    <row r="284" spans="1:8" ht="13" x14ac:dyDescent="0.15">
      <c r="A284" s="6"/>
      <c r="B284" s="70"/>
      <c r="C284" s="8"/>
      <c r="D284" s="8"/>
      <c r="E284" s="8"/>
      <c r="F284" s="8"/>
      <c r="G284" s="8"/>
      <c r="H284" s="8"/>
    </row>
    <row r="285" spans="1:8" ht="13" x14ac:dyDescent="0.15">
      <c r="A285" s="13"/>
      <c r="B285" s="70"/>
      <c r="C285" s="8"/>
      <c r="D285" s="8"/>
      <c r="E285" s="8"/>
      <c r="F285" s="8"/>
      <c r="G285" s="8"/>
      <c r="H285" s="8"/>
    </row>
    <row r="286" spans="1:8" ht="13" x14ac:dyDescent="0.15">
      <c r="A286" s="6"/>
      <c r="B286" s="70"/>
      <c r="C286" s="8"/>
      <c r="D286" s="8"/>
      <c r="E286" s="8"/>
      <c r="F286" s="8"/>
      <c r="G286" s="8"/>
      <c r="H286" s="8"/>
    </row>
    <row r="287" spans="1:8" ht="13" x14ac:dyDescent="0.15">
      <c r="A287" s="6"/>
      <c r="B287" s="6"/>
      <c r="C287" s="8"/>
      <c r="D287" s="8"/>
      <c r="E287" s="8"/>
      <c r="F287" s="8"/>
      <c r="G287" s="8"/>
      <c r="H287" s="8"/>
    </row>
    <row r="288" spans="1:8" ht="13" x14ac:dyDescent="0.15">
      <c r="A288" s="6"/>
      <c r="B288" s="6"/>
      <c r="C288" s="8"/>
      <c r="D288" s="8"/>
      <c r="E288" s="8"/>
      <c r="F288" s="8"/>
      <c r="G288" s="8"/>
      <c r="H288" s="8"/>
    </row>
    <row r="289" spans="1:8" ht="13" x14ac:dyDescent="0.15">
      <c r="A289" s="6"/>
      <c r="B289" s="6"/>
      <c r="C289" s="8"/>
      <c r="D289" s="8"/>
      <c r="E289" s="8"/>
      <c r="F289" s="8"/>
      <c r="G289" s="8"/>
      <c r="H289" s="8"/>
    </row>
    <row r="290" spans="1:8" ht="13" x14ac:dyDescent="0.15">
      <c r="A290" s="6"/>
      <c r="B290" s="6"/>
      <c r="C290" s="8"/>
      <c r="D290" s="8"/>
      <c r="E290" s="8"/>
      <c r="F290" s="8"/>
      <c r="G290" s="8"/>
      <c r="H290" s="8"/>
    </row>
    <row r="291" spans="1:8" ht="13" x14ac:dyDescent="0.15">
      <c r="A291" s="6"/>
      <c r="B291" s="6"/>
      <c r="C291" s="8"/>
      <c r="D291" s="8"/>
      <c r="E291" s="8"/>
      <c r="F291" s="8"/>
      <c r="G291" s="8"/>
      <c r="H291" s="8"/>
    </row>
    <row r="292" spans="1:8" ht="13" x14ac:dyDescent="0.15">
      <c r="A292" s="13"/>
      <c r="B292" s="6"/>
      <c r="C292" s="8"/>
      <c r="D292" s="8"/>
      <c r="E292" s="8"/>
      <c r="F292" s="8"/>
      <c r="G292" s="8"/>
      <c r="H292" s="8"/>
    </row>
    <row r="293" spans="1:8" ht="13" x14ac:dyDescent="0.15">
      <c r="A293" s="6"/>
      <c r="B293" s="6"/>
      <c r="C293" s="8"/>
      <c r="D293" s="8"/>
      <c r="E293" s="8"/>
      <c r="F293" s="8"/>
      <c r="G293" s="8"/>
      <c r="H293" s="8"/>
    </row>
    <row r="294" spans="1:8" ht="13" x14ac:dyDescent="0.15">
      <c r="A294" s="39"/>
      <c r="B294" s="6"/>
      <c r="C294" s="8"/>
      <c r="D294" s="8"/>
      <c r="E294" s="8"/>
      <c r="F294" s="8"/>
      <c r="G294" s="8"/>
      <c r="H294" s="8"/>
    </row>
    <row r="295" spans="1:8" ht="13" x14ac:dyDescent="0.15">
      <c r="A295" s="39"/>
      <c r="B295" s="6"/>
      <c r="C295" s="8"/>
      <c r="D295" s="8"/>
      <c r="E295" s="8"/>
      <c r="F295" s="8"/>
      <c r="G295" s="8"/>
      <c r="H295" s="8"/>
    </row>
    <row r="296" spans="1:8" ht="13" x14ac:dyDescent="0.15">
      <c r="A296" s="119"/>
      <c r="B296" s="39"/>
      <c r="C296" s="8"/>
      <c r="D296" s="8"/>
      <c r="E296" s="8"/>
      <c r="F296" s="8"/>
      <c r="G296" s="8"/>
      <c r="H296" s="8"/>
    </row>
    <row r="297" spans="1:8" ht="13" x14ac:dyDescent="0.15">
      <c r="A297" s="39"/>
      <c r="B297" s="39"/>
      <c r="C297" s="8"/>
      <c r="D297" s="125"/>
      <c r="E297" s="125"/>
      <c r="F297" s="125"/>
      <c r="G297" s="125"/>
      <c r="H297" s="125"/>
    </row>
    <row r="298" spans="1:8" ht="13" x14ac:dyDescent="0.15">
      <c r="A298" s="39"/>
      <c r="B298" s="39"/>
      <c r="C298" s="8"/>
      <c r="D298" s="125"/>
      <c r="E298" s="125"/>
      <c r="F298" s="125"/>
      <c r="G298" s="125"/>
      <c r="H298" s="125"/>
    </row>
    <row r="299" spans="1:8" ht="13" x14ac:dyDescent="0.15">
      <c r="A299" s="39"/>
      <c r="B299" s="39"/>
      <c r="C299" s="8"/>
      <c r="D299" s="125"/>
      <c r="E299" s="125"/>
      <c r="F299" s="125"/>
      <c r="G299" s="125"/>
      <c r="H299" s="125"/>
    </row>
    <row r="300" spans="1:8" ht="13" x14ac:dyDescent="0.15">
      <c r="A300" s="39"/>
      <c r="B300" s="39"/>
      <c r="C300" s="8"/>
      <c r="D300" s="125"/>
      <c r="E300" s="125"/>
      <c r="F300" s="125"/>
      <c r="G300" s="125"/>
      <c r="H300" s="125"/>
    </row>
    <row r="301" spans="1:8" ht="13" x14ac:dyDescent="0.15">
      <c r="A301" s="39"/>
      <c r="B301" s="39"/>
      <c r="C301" s="8"/>
      <c r="D301" s="125"/>
      <c r="E301" s="125"/>
      <c r="F301" s="125"/>
      <c r="G301" s="125"/>
      <c r="H301" s="125"/>
    </row>
    <row r="302" spans="1:8" ht="13" x14ac:dyDescent="0.15">
      <c r="A302" s="39"/>
      <c r="B302" s="39"/>
      <c r="C302" s="8"/>
      <c r="D302" s="125"/>
      <c r="E302" s="125"/>
      <c r="F302" s="125"/>
      <c r="G302" s="125"/>
      <c r="H302" s="125"/>
    </row>
    <row r="303" spans="1:8" ht="13" x14ac:dyDescent="0.15">
      <c r="A303" s="39"/>
      <c r="B303" s="39"/>
      <c r="C303" s="8"/>
      <c r="D303" s="125"/>
      <c r="E303" s="125"/>
      <c r="F303" s="125"/>
      <c r="G303" s="125"/>
      <c r="H303" s="125"/>
    </row>
    <row r="304" spans="1:8" ht="13" x14ac:dyDescent="0.15">
      <c r="A304" s="39"/>
      <c r="B304" s="39"/>
      <c r="C304" s="8"/>
      <c r="D304" s="125"/>
      <c r="E304" s="125"/>
      <c r="F304" s="125"/>
      <c r="G304" s="125"/>
      <c r="H304" s="125"/>
    </row>
    <row r="305" spans="1:8" ht="13" x14ac:dyDescent="0.15">
      <c r="A305" s="119"/>
      <c r="B305" s="39"/>
      <c r="C305" s="8"/>
      <c r="D305" s="125"/>
      <c r="E305" s="125"/>
      <c r="F305" s="125"/>
      <c r="G305" s="125"/>
      <c r="H305" s="125"/>
    </row>
    <row r="306" spans="1:8" ht="13" x14ac:dyDescent="0.15">
      <c r="A306" s="39"/>
      <c r="B306" s="39"/>
      <c r="C306" s="8"/>
      <c r="D306" s="125"/>
      <c r="E306" s="125"/>
      <c r="F306" s="125"/>
      <c r="G306" s="125"/>
      <c r="H306" s="125"/>
    </row>
    <row r="307" spans="1:8" ht="13" x14ac:dyDescent="0.15">
      <c r="A307" s="39"/>
      <c r="B307" s="39"/>
      <c r="C307" s="8"/>
      <c r="D307" s="125"/>
      <c r="E307" s="125"/>
      <c r="F307" s="125"/>
      <c r="G307" s="125"/>
      <c r="H307" s="125"/>
    </row>
    <row r="308" spans="1:8" ht="13" x14ac:dyDescent="0.15">
      <c r="A308" s="39"/>
      <c r="B308" s="39"/>
      <c r="C308" s="8"/>
      <c r="D308" s="125"/>
      <c r="E308" s="125"/>
      <c r="F308" s="125"/>
      <c r="G308" s="125"/>
      <c r="H308" s="125"/>
    </row>
    <row r="309" spans="1:8" ht="13" x14ac:dyDescent="0.15">
      <c r="A309" s="39"/>
      <c r="B309" s="39"/>
      <c r="C309" s="8"/>
      <c r="D309" s="125"/>
      <c r="E309" s="125"/>
      <c r="F309" s="125"/>
      <c r="G309" s="125"/>
      <c r="H309" s="125"/>
    </row>
    <row r="310" spans="1:8" ht="13" x14ac:dyDescent="0.15">
      <c r="A310" s="39"/>
      <c r="B310" s="39"/>
      <c r="C310" s="8"/>
      <c r="D310" s="125"/>
      <c r="E310" s="125"/>
      <c r="F310" s="125"/>
      <c r="G310" s="125"/>
      <c r="H310" s="125"/>
    </row>
    <row r="311" spans="1:8" ht="13" x14ac:dyDescent="0.15">
      <c r="A311" s="39"/>
      <c r="B311" s="39"/>
      <c r="C311" s="8"/>
      <c r="D311" s="125"/>
      <c r="E311" s="125"/>
      <c r="F311" s="125"/>
      <c r="G311" s="125"/>
      <c r="H311" s="125"/>
    </row>
    <row r="312" spans="1:8" ht="13" x14ac:dyDescent="0.15">
      <c r="A312" s="39"/>
      <c r="B312" s="39"/>
      <c r="C312" s="8"/>
      <c r="D312" s="125"/>
      <c r="E312" s="125"/>
      <c r="F312" s="125"/>
      <c r="G312" s="125"/>
      <c r="H312" s="125"/>
    </row>
    <row r="313" spans="1:8" ht="13" x14ac:dyDescent="0.15">
      <c r="A313" s="6"/>
      <c r="B313" s="6"/>
      <c r="C313" s="8"/>
      <c r="D313" s="8"/>
      <c r="E313" s="8"/>
      <c r="F313" s="8"/>
      <c r="G313" s="8"/>
      <c r="H313" s="8"/>
    </row>
    <row r="314" spans="1:8" ht="13" x14ac:dyDescent="0.15">
      <c r="A314" s="119"/>
      <c r="B314" s="6"/>
      <c r="C314" s="8"/>
      <c r="D314" s="8"/>
      <c r="E314" s="8"/>
      <c r="F314" s="8"/>
      <c r="G314" s="8"/>
      <c r="H314" s="8"/>
    </row>
    <row r="315" spans="1:8" ht="13" x14ac:dyDescent="0.15">
      <c r="A315" s="39"/>
      <c r="B315" s="6"/>
      <c r="C315" s="8"/>
      <c r="D315" s="8"/>
      <c r="E315" s="8"/>
      <c r="F315" s="8"/>
      <c r="G315" s="8"/>
      <c r="H315" s="8"/>
    </row>
    <row r="316" spans="1:8" ht="13" x14ac:dyDescent="0.15">
      <c r="A316" s="39"/>
      <c r="B316" s="6"/>
      <c r="C316" s="8"/>
      <c r="D316" s="8"/>
      <c r="E316" s="8"/>
      <c r="F316" s="8"/>
      <c r="G316" s="8"/>
      <c r="H316" s="8"/>
    </row>
    <row r="317" spans="1:8" ht="13" x14ac:dyDescent="0.15">
      <c r="A317" s="39"/>
      <c r="B317" s="6"/>
      <c r="C317" s="8"/>
      <c r="D317" s="8"/>
      <c r="E317" s="8"/>
      <c r="F317" s="8"/>
      <c r="G317" s="8"/>
      <c r="H317" s="8"/>
    </row>
    <row r="318" spans="1:8" ht="13" x14ac:dyDescent="0.15">
      <c r="A318" s="39"/>
      <c r="B318" s="6"/>
      <c r="C318" s="8"/>
      <c r="D318" s="8"/>
      <c r="E318" s="8"/>
      <c r="F318" s="8"/>
      <c r="G318" s="8"/>
      <c r="H318" s="8"/>
    </row>
    <row r="319" spans="1:8" ht="13" x14ac:dyDescent="0.15">
      <c r="A319" s="39"/>
      <c r="B319" s="6"/>
      <c r="C319" s="8"/>
      <c r="D319" s="8"/>
      <c r="E319" s="8"/>
      <c r="F319" s="8"/>
      <c r="G319" s="8"/>
      <c r="H319" s="8"/>
    </row>
    <row r="320" spans="1:8" ht="13" x14ac:dyDescent="0.15">
      <c r="A320" s="39"/>
      <c r="B320" s="6"/>
      <c r="C320" s="8"/>
      <c r="D320" s="8"/>
      <c r="E320" s="8"/>
      <c r="F320" s="8"/>
      <c r="G320" s="8"/>
      <c r="H320" s="8"/>
    </row>
    <row r="321" spans="1:8" ht="13" x14ac:dyDescent="0.15">
      <c r="A321" s="39"/>
      <c r="B321" s="6"/>
      <c r="C321" s="8"/>
      <c r="D321" s="8"/>
      <c r="E321" s="8"/>
      <c r="F321" s="8"/>
      <c r="G321" s="8"/>
      <c r="H321" s="8"/>
    </row>
    <row r="322" spans="1:8" ht="13" x14ac:dyDescent="0.15">
      <c r="A322" s="6"/>
      <c r="B322" s="6"/>
      <c r="C322" s="8"/>
      <c r="D322" s="8"/>
      <c r="E322" s="8"/>
      <c r="F322" s="8"/>
      <c r="G322" s="8"/>
      <c r="H322" s="8"/>
    </row>
    <row r="323" spans="1:8" ht="13" x14ac:dyDescent="0.15">
      <c r="A323" s="95"/>
      <c r="B323" s="6"/>
      <c r="C323" s="8"/>
      <c r="D323" s="8"/>
      <c r="E323" s="8"/>
      <c r="F323" s="8"/>
      <c r="G323" s="8"/>
      <c r="H323" s="8"/>
    </row>
    <row r="324" spans="1:8" ht="13" x14ac:dyDescent="0.15">
      <c r="A324" s="95"/>
      <c r="B324" s="6"/>
      <c r="C324" s="8"/>
      <c r="D324" s="8"/>
      <c r="E324" s="8"/>
      <c r="F324" s="8"/>
      <c r="G324" s="8"/>
      <c r="H324" s="8"/>
    </row>
    <row r="325" spans="1:8" ht="13" x14ac:dyDescent="0.15">
      <c r="A325" s="95"/>
      <c r="B325" s="6"/>
      <c r="C325" s="8"/>
      <c r="D325" s="8"/>
      <c r="E325" s="8"/>
      <c r="F325" s="8"/>
      <c r="G325" s="8"/>
      <c r="H325" s="8"/>
    </row>
    <row r="326" spans="1:8" ht="13" x14ac:dyDescent="0.15">
      <c r="A326" s="7"/>
      <c r="B326" s="6"/>
      <c r="C326" s="6"/>
      <c r="D326" s="6"/>
      <c r="E326" s="6"/>
      <c r="F326" s="6"/>
      <c r="G326" s="6"/>
      <c r="H326" s="6"/>
    </row>
    <row r="327" spans="1:8" ht="13" x14ac:dyDescent="0.15">
      <c r="A327" s="11"/>
      <c r="B327" s="6"/>
    </row>
    <row r="328" spans="1:8" ht="13" x14ac:dyDescent="0.15">
      <c r="A328" s="11"/>
      <c r="B328" s="6"/>
      <c r="C328" s="51"/>
      <c r="D328" s="51"/>
      <c r="E328" s="51"/>
      <c r="F328" s="51"/>
      <c r="G328" s="51"/>
      <c r="H328" s="51"/>
    </row>
    <row r="329" spans="1:8" ht="13" collapsed="1" x14ac:dyDescent="0.15">
      <c r="A329" s="11"/>
      <c r="B329" s="6"/>
      <c r="C329" s="12"/>
      <c r="D329" s="12"/>
      <c r="E329" s="51"/>
      <c r="F329" s="51"/>
      <c r="G329" s="51"/>
      <c r="H329" s="51"/>
    </row>
    <row r="330" spans="1:8" ht="13" hidden="1" outlineLevel="1" x14ac:dyDescent="0.15">
      <c r="A330" s="13"/>
      <c r="B330" s="13"/>
      <c r="C330" s="110"/>
      <c r="D330" s="110"/>
      <c r="E330" s="110"/>
      <c r="F330" s="110"/>
      <c r="G330" s="110"/>
      <c r="H330" s="110"/>
    </row>
    <row r="331" spans="1:8" ht="13" x14ac:dyDescent="0.15">
      <c r="A331" s="13"/>
      <c r="B331" s="13"/>
      <c r="C331" s="17"/>
      <c r="D331" s="17"/>
      <c r="E331" s="17"/>
      <c r="F331" s="17"/>
      <c r="G331" s="17"/>
      <c r="H331" s="17"/>
    </row>
    <row r="332" spans="1:8" ht="13" x14ac:dyDescent="0.15">
      <c r="A332" s="13"/>
      <c r="B332" s="13"/>
      <c r="C332" s="7"/>
      <c r="D332" s="7"/>
      <c r="E332" s="7"/>
      <c r="F332" s="7"/>
      <c r="G332" s="7"/>
      <c r="H332" s="7"/>
    </row>
    <row r="333" spans="1:8" ht="13" x14ac:dyDescent="0.15">
      <c r="A333" s="6"/>
      <c r="B333" s="13"/>
      <c r="C333" s="30"/>
      <c r="D333" s="30"/>
      <c r="E333" s="30"/>
      <c r="F333" s="30"/>
      <c r="G333" s="30"/>
      <c r="H333" s="30"/>
    </row>
    <row r="334" spans="1:8" ht="13" x14ac:dyDescent="0.15">
      <c r="A334" s="6"/>
      <c r="B334" s="13"/>
      <c r="C334" s="30"/>
      <c r="D334" s="30"/>
      <c r="E334" s="30"/>
      <c r="F334" s="30"/>
      <c r="G334" s="30"/>
      <c r="H334" s="30"/>
    </row>
    <row r="335" spans="1:8" ht="13" x14ac:dyDescent="0.15">
      <c r="A335" s="6"/>
      <c r="B335" s="13"/>
      <c r="C335" s="30"/>
      <c r="D335" s="30"/>
      <c r="E335" s="30"/>
      <c r="F335" s="30"/>
      <c r="G335" s="30"/>
      <c r="H335" s="30"/>
    </row>
    <row r="336" spans="1:8" ht="13" x14ac:dyDescent="0.15">
      <c r="A336" s="6"/>
      <c r="B336" s="13"/>
      <c r="C336" s="29"/>
      <c r="D336" s="29"/>
      <c r="E336" s="29"/>
      <c r="F336" s="29"/>
      <c r="G336" s="29"/>
      <c r="H336" s="29"/>
    </row>
    <row r="337" spans="1:8" ht="13" x14ac:dyDescent="0.15">
      <c r="A337" s="6"/>
      <c r="B337" s="13"/>
      <c r="C337" s="61"/>
      <c r="D337" s="61"/>
      <c r="E337" s="61"/>
      <c r="F337" s="61"/>
      <c r="G337" s="61"/>
      <c r="H337" s="61"/>
    </row>
    <row r="338" spans="1:8" ht="13" x14ac:dyDescent="0.15">
      <c r="A338" s="6"/>
      <c r="B338" s="13"/>
      <c r="C338" s="30"/>
      <c r="D338" s="30"/>
      <c r="E338" s="30"/>
      <c r="F338" s="30"/>
      <c r="G338" s="30"/>
      <c r="H338" s="30"/>
    </row>
    <row r="339" spans="1:8" ht="13" x14ac:dyDescent="0.15">
      <c r="A339" s="13"/>
      <c r="B339" s="13"/>
      <c r="C339" s="111"/>
      <c r="D339" s="111"/>
      <c r="E339" s="111"/>
      <c r="F339" s="111"/>
      <c r="G339" s="111"/>
      <c r="H339" s="111"/>
    </row>
    <row r="340" spans="1:8" ht="13" x14ac:dyDescent="0.15">
      <c r="A340" s="6"/>
      <c r="B340" s="6"/>
      <c r="C340" s="112"/>
      <c r="D340" s="112"/>
      <c r="E340" s="112"/>
      <c r="F340" s="112"/>
      <c r="G340" s="112"/>
      <c r="H340" s="112"/>
    </row>
    <row r="341" spans="1:8" ht="13" x14ac:dyDescent="0.15">
      <c r="A341" s="13"/>
      <c r="B341" s="6"/>
      <c r="C341" s="112"/>
      <c r="D341" s="112"/>
      <c r="E341" s="112"/>
      <c r="F341" s="112"/>
      <c r="G341" s="112"/>
      <c r="H341" s="112"/>
    </row>
    <row r="342" spans="1:8" ht="13" x14ac:dyDescent="0.15">
      <c r="A342" s="6"/>
      <c r="B342" s="6"/>
      <c r="C342" s="30"/>
      <c r="D342" s="30"/>
      <c r="E342" s="30"/>
      <c r="F342" s="30"/>
      <c r="G342" s="30"/>
      <c r="H342" s="30"/>
    </row>
    <row r="343" spans="1:8" ht="13" x14ac:dyDescent="0.15">
      <c r="A343" s="6"/>
      <c r="B343" s="6"/>
      <c r="C343" s="30"/>
      <c r="D343" s="30"/>
      <c r="E343" s="30"/>
      <c r="F343" s="30"/>
      <c r="G343" s="30"/>
      <c r="H343" s="30"/>
    </row>
    <row r="344" spans="1:8" ht="13" x14ac:dyDescent="0.15">
      <c r="A344" s="6"/>
      <c r="B344" s="6"/>
      <c r="C344" s="30"/>
      <c r="D344" s="30"/>
      <c r="E344" s="30"/>
      <c r="F344" s="30"/>
      <c r="G344" s="30"/>
      <c r="H344" s="30"/>
    </row>
    <row r="345" spans="1:8" ht="13" x14ac:dyDescent="0.15">
      <c r="A345" s="6"/>
      <c r="B345" s="6"/>
      <c r="C345" s="30"/>
      <c r="D345" s="30"/>
      <c r="E345" s="30"/>
      <c r="F345" s="30"/>
      <c r="G345" s="30"/>
      <c r="H345" s="30"/>
    </row>
    <row r="346" spans="1:8" ht="13" x14ac:dyDescent="0.15">
      <c r="A346" s="6"/>
      <c r="B346" s="6"/>
      <c r="C346" s="61"/>
      <c r="D346" s="61"/>
      <c r="E346" s="61"/>
      <c r="F346" s="61"/>
      <c r="G346" s="61"/>
      <c r="H346" s="61"/>
    </row>
    <row r="347" spans="1:8" ht="13" x14ac:dyDescent="0.15">
      <c r="A347" s="6"/>
      <c r="B347" s="6"/>
      <c r="C347" s="30"/>
      <c r="D347" s="30"/>
      <c r="E347" s="30"/>
      <c r="F347" s="30"/>
      <c r="G347" s="30"/>
      <c r="H347" s="30"/>
    </row>
    <row r="348" spans="1:8" ht="13" x14ac:dyDescent="0.15">
      <c r="A348" s="13"/>
      <c r="B348" s="6"/>
      <c r="C348" s="111"/>
      <c r="D348" s="111"/>
      <c r="E348" s="111"/>
      <c r="F348" s="111"/>
      <c r="G348" s="111"/>
      <c r="H348" s="111"/>
    </row>
    <row r="349" spans="1:8" ht="13" x14ac:dyDescent="0.15">
      <c r="A349" s="6"/>
      <c r="B349" s="70"/>
      <c r="C349" s="8"/>
      <c r="D349" s="8"/>
      <c r="E349" s="8"/>
      <c r="F349" s="8"/>
      <c r="G349" s="8"/>
      <c r="H349" s="8"/>
    </row>
    <row r="350" spans="1:8" ht="13" x14ac:dyDescent="0.15">
      <c r="A350" s="13"/>
      <c r="B350" s="70"/>
      <c r="C350" s="8"/>
      <c r="D350" s="8"/>
      <c r="E350" s="8"/>
      <c r="F350" s="8"/>
      <c r="G350" s="8"/>
      <c r="H350" s="8"/>
    </row>
    <row r="351" spans="1:8" ht="13" x14ac:dyDescent="0.15">
      <c r="A351" s="6"/>
      <c r="B351" s="70"/>
      <c r="C351" s="8"/>
      <c r="D351" s="8"/>
      <c r="E351" s="8"/>
      <c r="F351" s="8"/>
      <c r="G351" s="8"/>
      <c r="H351" s="8"/>
    </row>
    <row r="352" spans="1:8" ht="13" x14ac:dyDescent="0.15">
      <c r="A352" s="6"/>
      <c r="B352" s="6"/>
      <c r="C352" s="8"/>
      <c r="D352" s="8"/>
      <c r="E352" s="8"/>
      <c r="F352" s="8"/>
      <c r="G352" s="8"/>
      <c r="H352" s="8"/>
    </row>
    <row r="353" spans="1:8" ht="13" x14ac:dyDescent="0.15">
      <c r="A353" s="6"/>
      <c r="B353" s="6"/>
      <c r="C353" s="8"/>
      <c r="D353" s="8"/>
      <c r="E353" s="8"/>
      <c r="F353" s="8"/>
      <c r="G353" s="8"/>
      <c r="H353" s="8"/>
    </row>
    <row r="354" spans="1:8" ht="13" x14ac:dyDescent="0.15">
      <c r="A354" s="6"/>
      <c r="B354" s="6"/>
      <c r="C354" s="8"/>
      <c r="D354" s="8"/>
      <c r="E354" s="8"/>
      <c r="F354" s="8"/>
      <c r="G354" s="8"/>
      <c r="H354" s="8"/>
    </row>
    <row r="355" spans="1:8" ht="13" x14ac:dyDescent="0.15">
      <c r="A355" s="6"/>
      <c r="B355" s="6"/>
      <c r="C355" s="8"/>
      <c r="D355" s="8"/>
      <c r="E355" s="8"/>
      <c r="F355" s="8"/>
      <c r="G355" s="8"/>
      <c r="H355" s="8"/>
    </row>
    <row r="356" spans="1:8" ht="13" x14ac:dyDescent="0.15">
      <c r="A356" s="6"/>
      <c r="B356" s="6"/>
      <c r="C356" s="8"/>
      <c r="D356" s="8"/>
      <c r="E356" s="8"/>
      <c r="F356" s="8"/>
      <c r="G356" s="8"/>
      <c r="H356" s="8"/>
    </row>
    <row r="357" spans="1:8" ht="13" x14ac:dyDescent="0.15">
      <c r="A357" s="13"/>
      <c r="B357" s="6"/>
      <c r="C357" s="8"/>
      <c r="D357" s="8"/>
      <c r="E357" s="8"/>
      <c r="F357" s="8"/>
      <c r="G357" s="8"/>
      <c r="H357" s="8"/>
    </row>
    <row r="358" spans="1:8" ht="13" x14ac:dyDescent="0.15">
      <c r="A358" s="6"/>
      <c r="B358" s="6"/>
      <c r="C358" s="8"/>
      <c r="D358" s="8"/>
      <c r="E358" s="8"/>
      <c r="F358" s="8"/>
      <c r="G358" s="8"/>
      <c r="H358" s="8"/>
    </row>
    <row r="359" spans="1:8" ht="13" x14ac:dyDescent="0.15">
      <c r="A359" s="39"/>
      <c r="B359" s="6"/>
      <c r="C359" s="8"/>
      <c r="D359" s="8"/>
      <c r="E359" s="8"/>
      <c r="F359" s="8"/>
      <c r="G359" s="8"/>
      <c r="H359" s="8"/>
    </row>
    <row r="360" spans="1:8" ht="13" x14ac:dyDescent="0.15">
      <c r="A360" s="39"/>
      <c r="B360" s="6"/>
      <c r="C360" s="8"/>
      <c r="D360" s="8"/>
      <c r="E360" s="8"/>
      <c r="F360" s="8"/>
      <c r="G360" s="8"/>
      <c r="H360" s="8"/>
    </row>
    <row r="361" spans="1:8" ht="13" x14ac:dyDescent="0.15">
      <c r="A361" s="119"/>
      <c r="B361" s="39"/>
      <c r="C361" s="8"/>
      <c r="D361" s="8"/>
      <c r="E361" s="8"/>
      <c r="F361" s="8"/>
      <c r="G361" s="8"/>
      <c r="H361" s="8"/>
    </row>
    <row r="362" spans="1:8" ht="13" x14ac:dyDescent="0.15">
      <c r="A362" s="39"/>
      <c r="B362" s="39"/>
      <c r="C362" s="8"/>
      <c r="D362" s="125"/>
      <c r="E362" s="125"/>
      <c r="F362" s="125"/>
      <c r="G362" s="125"/>
      <c r="H362" s="125"/>
    </row>
    <row r="363" spans="1:8" ht="13" x14ac:dyDescent="0.15">
      <c r="A363" s="39"/>
      <c r="B363" s="39"/>
      <c r="C363" s="8"/>
      <c r="D363" s="125"/>
      <c r="E363" s="125"/>
      <c r="F363" s="125"/>
      <c r="G363" s="125"/>
      <c r="H363" s="125"/>
    </row>
    <row r="364" spans="1:8" ht="13" x14ac:dyDescent="0.15">
      <c r="A364" s="39"/>
      <c r="B364" s="39"/>
      <c r="C364" s="8"/>
      <c r="D364" s="125"/>
      <c r="E364" s="125"/>
      <c r="F364" s="125"/>
      <c r="G364" s="125"/>
      <c r="H364" s="125"/>
    </row>
    <row r="365" spans="1:8" ht="13" x14ac:dyDescent="0.15">
      <c r="A365" s="39"/>
      <c r="B365" s="39"/>
      <c r="C365" s="8"/>
      <c r="D365" s="125"/>
      <c r="E365" s="125"/>
      <c r="F365" s="125"/>
      <c r="G365" s="125"/>
      <c r="H365" s="125"/>
    </row>
    <row r="366" spans="1:8" ht="13" x14ac:dyDescent="0.15">
      <c r="A366" s="39"/>
      <c r="B366" s="39"/>
      <c r="C366" s="8"/>
      <c r="D366" s="125"/>
      <c r="E366" s="125"/>
      <c r="F366" s="125"/>
      <c r="G366" s="125"/>
      <c r="H366" s="125"/>
    </row>
    <row r="367" spans="1:8" ht="13" x14ac:dyDescent="0.15">
      <c r="A367" s="39"/>
      <c r="B367" s="39"/>
      <c r="C367" s="8"/>
      <c r="D367" s="125"/>
      <c r="E367" s="125"/>
      <c r="F367" s="125"/>
      <c r="G367" s="125"/>
      <c r="H367" s="125"/>
    </row>
    <row r="368" spans="1:8" ht="13" x14ac:dyDescent="0.15">
      <c r="A368" s="39"/>
      <c r="B368" s="39"/>
      <c r="C368" s="8"/>
      <c r="D368" s="125"/>
      <c r="E368" s="125"/>
      <c r="F368" s="125"/>
      <c r="G368" s="125"/>
      <c r="H368" s="125"/>
    </row>
    <row r="369" spans="1:8" ht="13" x14ac:dyDescent="0.15">
      <c r="A369" s="39"/>
      <c r="B369" s="39"/>
      <c r="C369" s="8"/>
      <c r="D369" s="125"/>
      <c r="E369" s="125"/>
      <c r="F369" s="125"/>
      <c r="G369" s="125"/>
      <c r="H369" s="125"/>
    </row>
    <row r="370" spans="1:8" ht="13" x14ac:dyDescent="0.15">
      <c r="A370" s="119"/>
      <c r="B370" s="39"/>
      <c r="C370" s="8"/>
      <c r="D370" s="125"/>
      <c r="E370" s="125"/>
      <c r="F370" s="125"/>
      <c r="G370" s="125"/>
      <c r="H370" s="125"/>
    </row>
    <row r="371" spans="1:8" ht="13" x14ac:dyDescent="0.15">
      <c r="A371" s="39"/>
      <c r="B371" s="39"/>
      <c r="C371" s="8"/>
      <c r="D371" s="125"/>
      <c r="E371" s="125"/>
      <c r="F371" s="125"/>
      <c r="G371" s="125"/>
      <c r="H371" s="125"/>
    </row>
    <row r="372" spans="1:8" ht="13" x14ac:dyDescent="0.15">
      <c r="A372" s="39"/>
      <c r="B372" s="39"/>
      <c r="C372" s="8"/>
      <c r="D372" s="125"/>
      <c r="E372" s="125"/>
      <c r="F372" s="125"/>
      <c r="G372" s="125"/>
      <c r="H372" s="125"/>
    </row>
    <row r="373" spans="1:8" ht="13" x14ac:dyDescent="0.15">
      <c r="A373" s="39"/>
      <c r="B373" s="39"/>
      <c r="C373" s="8"/>
      <c r="D373" s="125"/>
      <c r="E373" s="125"/>
      <c r="F373" s="125"/>
      <c r="G373" s="125"/>
      <c r="H373" s="125"/>
    </row>
    <row r="374" spans="1:8" ht="13" x14ac:dyDescent="0.15">
      <c r="A374" s="39"/>
      <c r="B374" s="39"/>
      <c r="C374" s="8"/>
      <c r="D374" s="125"/>
      <c r="E374" s="125"/>
      <c r="F374" s="125"/>
      <c r="G374" s="125"/>
      <c r="H374" s="125"/>
    </row>
    <row r="375" spans="1:8" ht="13" x14ac:dyDescent="0.15">
      <c r="A375" s="39"/>
      <c r="B375" s="39"/>
      <c r="C375" s="8"/>
      <c r="D375" s="125"/>
      <c r="E375" s="125"/>
      <c r="F375" s="125"/>
      <c r="G375" s="125"/>
      <c r="H375" s="125"/>
    </row>
    <row r="376" spans="1:8" ht="13" x14ac:dyDescent="0.15">
      <c r="A376" s="39"/>
      <c r="B376" s="39"/>
      <c r="C376" s="8"/>
      <c r="D376" s="125"/>
      <c r="E376" s="125"/>
      <c r="F376" s="125"/>
      <c r="G376" s="125"/>
      <c r="H376" s="125"/>
    </row>
    <row r="377" spans="1:8" ht="13" x14ac:dyDescent="0.15">
      <c r="A377" s="39"/>
      <c r="B377" s="39"/>
      <c r="C377" s="8"/>
      <c r="D377" s="125"/>
      <c r="E377" s="125"/>
      <c r="F377" s="125"/>
      <c r="G377" s="125"/>
      <c r="H377" s="125"/>
    </row>
    <row r="378" spans="1:8" ht="13" x14ac:dyDescent="0.15">
      <c r="A378" s="6"/>
      <c r="B378" s="6"/>
      <c r="C378" s="8"/>
      <c r="D378" s="8"/>
      <c r="E378" s="8"/>
      <c r="F378" s="8"/>
      <c r="G378" s="8"/>
      <c r="H378" s="8"/>
    </row>
    <row r="379" spans="1:8" ht="13" x14ac:dyDescent="0.15">
      <c r="A379" s="119"/>
      <c r="B379" s="6"/>
      <c r="C379" s="8"/>
      <c r="D379" s="8"/>
      <c r="E379" s="8"/>
      <c r="F379" s="8"/>
      <c r="G379" s="8"/>
      <c r="H379" s="8"/>
    </row>
    <row r="380" spans="1:8" ht="13" x14ac:dyDescent="0.15">
      <c r="A380" s="39"/>
      <c r="B380" s="6"/>
      <c r="C380" s="8"/>
      <c r="D380" s="8"/>
      <c r="E380" s="8"/>
      <c r="F380" s="8"/>
      <c r="G380" s="8"/>
      <c r="H380" s="8"/>
    </row>
    <row r="381" spans="1:8" ht="13" x14ac:dyDescent="0.15">
      <c r="A381" s="39"/>
      <c r="B381" s="6"/>
      <c r="C381" s="8"/>
      <c r="D381" s="8"/>
      <c r="E381" s="8"/>
      <c r="F381" s="8"/>
      <c r="G381" s="8"/>
      <c r="H381" s="8"/>
    </row>
    <row r="382" spans="1:8" ht="13" x14ac:dyDescent="0.15">
      <c r="A382" s="39"/>
      <c r="B382" s="6"/>
      <c r="C382" s="8"/>
      <c r="D382" s="8"/>
      <c r="E382" s="8"/>
      <c r="F382" s="8"/>
      <c r="G382" s="8"/>
      <c r="H382" s="8"/>
    </row>
    <row r="383" spans="1:8" ht="13" x14ac:dyDescent="0.15">
      <c r="A383" s="39"/>
      <c r="B383" s="6"/>
      <c r="C383" s="8"/>
      <c r="D383" s="8"/>
      <c r="E383" s="8"/>
      <c r="F383" s="8"/>
      <c r="G383" s="8"/>
      <c r="H383" s="8"/>
    </row>
    <row r="384" spans="1:8" ht="13" x14ac:dyDescent="0.15">
      <c r="A384" s="39"/>
      <c r="B384" s="6"/>
      <c r="C384" s="8"/>
      <c r="D384" s="8"/>
      <c r="E384" s="8"/>
      <c r="F384" s="8"/>
      <c r="G384" s="8"/>
      <c r="H384" s="8"/>
    </row>
    <row r="385" spans="1:8" ht="13" x14ac:dyDescent="0.15">
      <c r="A385" s="39"/>
      <c r="B385" s="6"/>
      <c r="C385" s="8"/>
      <c r="D385" s="8"/>
      <c r="E385" s="8"/>
      <c r="F385" s="8"/>
      <c r="G385" s="8"/>
      <c r="H385" s="8"/>
    </row>
    <row r="386" spans="1:8" ht="13" x14ac:dyDescent="0.15">
      <c r="A386" s="39"/>
      <c r="B386" s="6"/>
      <c r="C386" s="8"/>
      <c r="D386" s="8"/>
      <c r="E386" s="8"/>
      <c r="F386" s="8"/>
      <c r="G386" s="8"/>
      <c r="H386" s="8"/>
    </row>
    <row r="387" spans="1:8" ht="13" x14ac:dyDescent="0.15">
      <c r="A387" s="6"/>
      <c r="B387" s="6"/>
      <c r="C387" s="8"/>
      <c r="D387" s="8"/>
      <c r="E387" s="8"/>
      <c r="F387" s="8"/>
      <c r="G387" s="8"/>
      <c r="H387" s="8"/>
    </row>
    <row r="388" spans="1:8" ht="13" x14ac:dyDescent="0.15">
      <c r="A388" s="95"/>
      <c r="B388" s="6"/>
      <c r="C388" s="8"/>
      <c r="D388" s="8"/>
      <c r="E388" s="8"/>
      <c r="F388" s="8"/>
      <c r="G388" s="8"/>
      <c r="H388" s="8"/>
    </row>
    <row r="389" spans="1:8" ht="13" x14ac:dyDescent="0.15">
      <c r="A389" s="95"/>
      <c r="B389" s="6"/>
      <c r="C389" s="8"/>
      <c r="D389" s="8"/>
      <c r="E389" s="8"/>
      <c r="F389" s="8"/>
      <c r="G389" s="8"/>
      <c r="H389" s="8"/>
    </row>
    <row r="390" spans="1:8" ht="13" x14ac:dyDescent="0.15">
      <c r="A390" s="95"/>
      <c r="B390" s="6"/>
      <c r="C390" s="8"/>
      <c r="D390" s="8"/>
      <c r="E390" s="8"/>
      <c r="F390" s="8"/>
      <c r="G390" s="8"/>
      <c r="H390" s="8"/>
    </row>
    <row r="391" spans="1:8" ht="13" x14ac:dyDescent="0.15">
      <c r="A391" s="7"/>
      <c r="B391" s="6"/>
      <c r="C391" s="6"/>
      <c r="D391" s="6"/>
      <c r="E391" s="6"/>
      <c r="F391" s="6"/>
      <c r="G391" s="6"/>
      <c r="H391" s="6"/>
    </row>
    <row r="392" spans="1:8" ht="13" x14ac:dyDescent="0.15">
      <c r="A392" s="11"/>
      <c r="B392" s="6"/>
    </row>
    <row r="393" spans="1:8" ht="13" x14ac:dyDescent="0.15">
      <c r="A393" s="11"/>
      <c r="B393" s="6"/>
      <c r="C393" s="51"/>
      <c r="D393" s="51"/>
      <c r="E393" s="51"/>
      <c r="F393" s="51"/>
      <c r="G393" s="51"/>
      <c r="H393" s="51"/>
    </row>
    <row r="394" spans="1:8" ht="13" collapsed="1" x14ac:dyDescent="0.15">
      <c r="A394" s="11"/>
      <c r="B394" s="6"/>
      <c r="C394" s="12"/>
      <c r="D394" s="12"/>
      <c r="E394" s="51"/>
      <c r="F394" s="51"/>
      <c r="G394" s="51"/>
      <c r="H394" s="51"/>
    </row>
    <row r="395" spans="1:8" ht="13" hidden="1" outlineLevel="1" x14ac:dyDescent="0.15">
      <c r="A395" s="13"/>
      <c r="B395" s="13"/>
      <c r="C395" s="110"/>
      <c r="D395" s="110"/>
      <c r="E395" s="110"/>
      <c r="F395" s="110"/>
      <c r="G395" s="110"/>
      <c r="H395" s="110"/>
    </row>
    <row r="396" spans="1:8" ht="13" x14ac:dyDescent="0.15">
      <c r="A396" s="13"/>
      <c r="B396" s="13"/>
      <c r="C396" s="17"/>
      <c r="D396" s="17"/>
      <c r="E396" s="17"/>
      <c r="F396" s="17"/>
      <c r="G396" s="17"/>
      <c r="H396" s="17"/>
    </row>
    <row r="397" spans="1:8" ht="13" x14ac:dyDescent="0.15">
      <c r="A397" s="13"/>
      <c r="B397" s="13"/>
      <c r="C397" s="7"/>
      <c r="D397" s="7"/>
      <c r="E397" s="7"/>
      <c r="F397" s="7"/>
      <c r="G397" s="7"/>
      <c r="H397" s="7"/>
    </row>
    <row r="398" spans="1:8" ht="13" x14ac:dyDescent="0.15">
      <c r="A398" s="6"/>
      <c r="B398" s="13"/>
      <c r="C398" s="30"/>
      <c r="D398" s="30"/>
      <c r="E398" s="30"/>
      <c r="F398" s="30"/>
      <c r="G398" s="30"/>
      <c r="H398" s="30"/>
    </row>
    <row r="399" spans="1:8" ht="13" x14ac:dyDescent="0.15">
      <c r="A399" s="6"/>
      <c r="B399" s="13"/>
      <c r="C399" s="30"/>
      <c r="D399" s="30"/>
      <c r="E399" s="30"/>
      <c r="F399" s="30"/>
      <c r="G399" s="30"/>
      <c r="H399" s="30"/>
    </row>
    <row r="400" spans="1:8" ht="13" x14ac:dyDescent="0.15">
      <c r="A400" s="6"/>
      <c r="B400" s="13"/>
      <c r="C400" s="30"/>
      <c r="D400" s="30"/>
      <c r="E400" s="30"/>
      <c r="F400" s="30"/>
      <c r="G400" s="30"/>
      <c r="H400" s="30"/>
    </row>
    <row r="401" spans="1:8" ht="13" x14ac:dyDescent="0.15">
      <c r="A401" s="6"/>
      <c r="B401" s="13"/>
      <c r="C401" s="29"/>
      <c r="D401" s="29"/>
      <c r="E401" s="29"/>
      <c r="F401" s="29"/>
      <c r="G401" s="29"/>
      <c r="H401" s="29"/>
    </row>
    <row r="402" spans="1:8" ht="13" x14ac:dyDescent="0.15">
      <c r="A402" s="6"/>
      <c r="B402" s="13"/>
      <c r="C402" s="61"/>
      <c r="D402" s="61"/>
      <c r="E402" s="61"/>
      <c r="F402" s="61"/>
      <c r="G402" s="61"/>
      <c r="H402" s="61"/>
    </row>
    <row r="403" spans="1:8" ht="13" x14ac:dyDescent="0.15">
      <c r="A403" s="6"/>
      <c r="B403" s="13"/>
      <c r="C403" s="30"/>
      <c r="D403" s="30"/>
      <c r="E403" s="30"/>
      <c r="F403" s="30"/>
      <c r="G403" s="30"/>
      <c r="H403" s="30"/>
    </row>
    <row r="404" spans="1:8" ht="13" x14ac:dyDescent="0.15">
      <c r="A404" s="13"/>
      <c r="B404" s="13"/>
      <c r="C404" s="111"/>
      <c r="D404" s="111"/>
      <c r="E404" s="111"/>
      <c r="F404" s="111"/>
      <c r="G404" s="111"/>
      <c r="H404" s="111"/>
    </row>
    <row r="405" spans="1:8" ht="13" x14ac:dyDescent="0.15">
      <c r="A405" s="6"/>
      <c r="B405" s="6"/>
      <c r="C405" s="112"/>
      <c r="D405" s="112"/>
      <c r="E405" s="112"/>
      <c r="F405" s="112"/>
      <c r="G405" s="112"/>
      <c r="H405" s="112"/>
    </row>
    <row r="406" spans="1:8" ht="13" x14ac:dyDescent="0.15">
      <c r="A406" s="13"/>
      <c r="B406" s="6"/>
      <c r="C406" s="112"/>
      <c r="D406" s="112"/>
      <c r="E406" s="112"/>
      <c r="F406" s="112"/>
      <c r="G406" s="112"/>
      <c r="H406" s="112"/>
    </row>
    <row r="407" spans="1:8" ht="13" x14ac:dyDescent="0.15">
      <c r="A407" s="6"/>
      <c r="B407" s="6"/>
      <c r="C407" s="30"/>
      <c r="D407" s="30"/>
      <c r="E407" s="30"/>
      <c r="F407" s="30"/>
      <c r="G407" s="30"/>
      <c r="H407" s="30"/>
    </row>
    <row r="408" spans="1:8" ht="13" x14ac:dyDescent="0.15">
      <c r="A408" s="6"/>
      <c r="B408" s="6"/>
      <c r="C408" s="30"/>
      <c r="D408" s="30"/>
      <c r="E408" s="30"/>
      <c r="F408" s="30"/>
      <c r="G408" s="30"/>
      <c r="H408" s="30"/>
    </row>
    <row r="409" spans="1:8" ht="13" x14ac:dyDescent="0.15">
      <c r="A409" s="6"/>
      <c r="B409" s="6"/>
      <c r="C409" s="30"/>
      <c r="D409" s="30"/>
      <c r="E409" s="30"/>
      <c r="F409" s="30"/>
      <c r="G409" s="30"/>
      <c r="H409" s="30"/>
    </row>
    <row r="410" spans="1:8" ht="13" x14ac:dyDescent="0.15">
      <c r="A410" s="6"/>
      <c r="B410" s="6"/>
      <c r="C410" s="30"/>
      <c r="D410" s="30"/>
      <c r="E410" s="30"/>
      <c r="F410" s="30"/>
      <c r="G410" s="30"/>
      <c r="H410" s="30"/>
    </row>
    <row r="411" spans="1:8" ht="13" x14ac:dyDescent="0.15">
      <c r="A411" s="6"/>
      <c r="B411" s="6"/>
      <c r="C411" s="61"/>
      <c r="D411" s="61"/>
      <c r="E411" s="61"/>
      <c r="F411" s="61"/>
      <c r="G411" s="61"/>
      <c r="H411" s="61"/>
    </row>
    <row r="412" spans="1:8" ht="13" x14ac:dyDescent="0.15">
      <c r="A412" s="6"/>
      <c r="B412" s="6"/>
      <c r="C412" s="30"/>
      <c r="D412" s="30"/>
      <c r="E412" s="30"/>
      <c r="F412" s="30"/>
      <c r="G412" s="30"/>
      <c r="H412" s="30"/>
    </row>
    <row r="413" spans="1:8" ht="13" x14ac:dyDescent="0.15">
      <c r="A413" s="13"/>
      <c r="B413" s="6"/>
      <c r="C413" s="111"/>
      <c r="D413" s="111"/>
      <c r="E413" s="111"/>
      <c r="F413" s="111"/>
      <c r="G413" s="111"/>
      <c r="H413" s="111"/>
    </row>
    <row r="414" spans="1:8" ht="13" x14ac:dyDescent="0.15">
      <c r="A414" s="6"/>
      <c r="B414" s="70"/>
      <c r="C414" s="8"/>
      <c r="D414" s="8"/>
      <c r="E414" s="8"/>
      <c r="F414" s="8"/>
      <c r="G414" s="8"/>
      <c r="H414" s="8"/>
    </row>
    <row r="415" spans="1:8" ht="13" x14ac:dyDescent="0.15">
      <c r="A415" s="13"/>
      <c r="B415" s="70"/>
      <c r="C415" s="8"/>
      <c r="D415" s="8"/>
      <c r="E415" s="8"/>
      <c r="F415" s="8"/>
      <c r="G415" s="8"/>
      <c r="H415" s="8"/>
    </row>
    <row r="416" spans="1:8" ht="13" x14ac:dyDescent="0.15">
      <c r="A416" s="6"/>
      <c r="B416" s="70"/>
      <c r="C416" s="8"/>
      <c r="D416" s="8"/>
      <c r="E416" s="8"/>
      <c r="F416" s="8"/>
      <c r="G416" s="8"/>
      <c r="H416" s="8"/>
    </row>
    <row r="417" spans="1:8" ht="13" x14ac:dyDescent="0.15">
      <c r="A417" s="6"/>
      <c r="B417" s="6"/>
      <c r="C417" s="8"/>
      <c r="D417" s="8"/>
      <c r="E417" s="8"/>
      <c r="F417" s="8"/>
      <c r="G417" s="8"/>
      <c r="H417" s="8"/>
    </row>
    <row r="418" spans="1:8" ht="13" x14ac:dyDescent="0.15">
      <c r="A418" s="6"/>
      <c r="B418" s="6"/>
      <c r="C418" s="8"/>
      <c r="D418" s="8"/>
      <c r="E418" s="8"/>
      <c r="F418" s="8"/>
      <c r="G418" s="8"/>
      <c r="H418" s="8"/>
    </row>
    <row r="419" spans="1:8" ht="13" x14ac:dyDescent="0.15">
      <c r="A419" s="6"/>
      <c r="B419" s="6"/>
      <c r="C419" s="8"/>
      <c r="D419" s="8"/>
      <c r="E419" s="8"/>
      <c r="F419" s="8"/>
      <c r="G419" s="8"/>
      <c r="H419" s="8"/>
    </row>
    <row r="420" spans="1:8" ht="13" x14ac:dyDescent="0.15">
      <c r="A420" s="6"/>
      <c r="B420" s="6"/>
      <c r="C420" s="8"/>
      <c r="D420" s="8"/>
      <c r="E420" s="8"/>
      <c r="F420" s="8"/>
      <c r="G420" s="8"/>
      <c r="H420" s="8"/>
    </row>
    <row r="421" spans="1:8" ht="13" x14ac:dyDescent="0.15">
      <c r="A421" s="6"/>
      <c r="B421" s="6"/>
      <c r="C421" s="8"/>
      <c r="D421" s="8"/>
      <c r="E421" s="8"/>
      <c r="F421" s="8"/>
      <c r="G421" s="8"/>
      <c r="H421" s="8"/>
    </row>
    <row r="422" spans="1:8" ht="13" x14ac:dyDescent="0.15">
      <c r="A422" s="13"/>
      <c r="B422" s="6"/>
      <c r="C422" s="8"/>
      <c r="D422" s="8"/>
      <c r="E422" s="8"/>
      <c r="F422" s="8"/>
      <c r="G422" s="8"/>
      <c r="H422" s="8"/>
    </row>
    <row r="423" spans="1:8" ht="13" x14ac:dyDescent="0.15">
      <c r="A423" s="6"/>
      <c r="B423" s="6"/>
      <c r="C423" s="8"/>
      <c r="D423" s="8"/>
      <c r="E423" s="8"/>
      <c r="F423" s="8"/>
      <c r="G423" s="8"/>
      <c r="H423" s="8"/>
    </row>
    <row r="424" spans="1:8" ht="13" x14ac:dyDescent="0.15">
      <c r="A424" s="39"/>
      <c r="B424" s="6"/>
      <c r="C424" s="8"/>
      <c r="D424" s="8"/>
      <c r="E424" s="8"/>
      <c r="F424" s="8"/>
      <c r="G424" s="8"/>
      <c r="H424" s="8"/>
    </row>
    <row r="425" spans="1:8" ht="13" x14ac:dyDescent="0.15">
      <c r="A425" s="39"/>
      <c r="B425" s="6"/>
      <c r="C425" s="8"/>
      <c r="D425" s="8"/>
      <c r="E425" s="8"/>
      <c r="F425" s="8"/>
      <c r="G425" s="8"/>
      <c r="H425" s="8"/>
    </row>
    <row r="426" spans="1:8" ht="13" x14ac:dyDescent="0.15">
      <c r="A426" s="119"/>
      <c r="B426" s="39"/>
      <c r="C426" s="8"/>
      <c r="D426" s="8"/>
      <c r="E426" s="8"/>
      <c r="F426" s="8"/>
      <c r="G426" s="8"/>
      <c r="H426" s="8"/>
    </row>
    <row r="427" spans="1:8" ht="13" x14ac:dyDescent="0.15">
      <c r="A427" s="39"/>
      <c r="B427" s="39"/>
      <c r="C427" s="8"/>
      <c r="D427" s="125"/>
      <c r="E427" s="125"/>
      <c r="F427" s="125"/>
      <c r="G427" s="125"/>
      <c r="H427" s="125"/>
    </row>
    <row r="428" spans="1:8" ht="13" x14ac:dyDescent="0.15">
      <c r="A428" s="39"/>
      <c r="B428" s="39"/>
      <c r="C428" s="8"/>
      <c r="D428" s="125"/>
      <c r="E428" s="125"/>
      <c r="F428" s="125"/>
      <c r="G428" s="125"/>
      <c r="H428" s="125"/>
    </row>
    <row r="429" spans="1:8" ht="13" x14ac:dyDescent="0.15">
      <c r="A429" s="39"/>
      <c r="B429" s="39"/>
      <c r="C429" s="8"/>
      <c r="D429" s="125"/>
      <c r="E429" s="125"/>
      <c r="F429" s="125"/>
      <c r="G429" s="125"/>
      <c r="H429" s="125"/>
    </row>
    <row r="430" spans="1:8" ht="13" x14ac:dyDescent="0.15">
      <c r="A430" s="39"/>
      <c r="B430" s="39"/>
      <c r="C430" s="8"/>
      <c r="D430" s="125"/>
      <c r="E430" s="125"/>
      <c r="F430" s="125"/>
      <c r="G430" s="125"/>
      <c r="H430" s="125"/>
    </row>
    <row r="431" spans="1:8" ht="13" x14ac:dyDescent="0.15">
      <c r="A431" s="39"/>
      <c r="B431" s="39"/>
      <c r="C431" s="8"/>
      <c r="D431" s="125"/>
      <c r="E431" s="125"/>
      <c r="F431" s="125"/>
      <c r="G431" s="125"/>
      <c r="H431" s="125"/>
    </row>
    <row r="432" spans="1:8" ht="13" x14ac:dyDescent="0.15">
      <c r="A432" s="39"/>
      <c r="B432" s="39"/>
      <c r="C432" s="8"/>
      <c r="D432" s="125"/>
      <c r="E432" s="125"/>
      <c r="F432" s="125"/>
      <c r="G432" s="125"/>
      <c r="H432" s="125"/>
    </row>
    <row r="433" spans="1:8" ht="13" x14ac:dyDescent="0.15">
      <c r="A433" s="39"/>
      <c r="B433" s="39"/>
      <c r="C433" s="8"/>
      <c r="D433" s="125"/>
      <c r="E433" s="125"/>
      <c r="F433" s="125"/>
      <c r="G433" s="125"/>
      <c r="H433" s="125"/>
    </row>
    <row r="434" spans="1:8" ht="13" x14ac:dyDescent="0.15">
      <c r="A434" s="39"/>
      <c r="B434" s="39"/>
      <c r="C434" s="8"/>
      <c r="D434" s="125"/>
      <c r="E434" s="125"/>
      <c r="F434" s="125"/>
      <c r="G434" s="125"/>
      <c r="H434" s="125"/>
    </row>
    <row r="435" spans="1:8" ht="13" x14ac:dyDescent="0.15">
      <c r="A435" s="119"/>
      <c r="B435" s="39"/>
      <c r="C435" s="8"/>
      <c r="D435" s="125"/>
      <c r="E435" s="125"/>
      <c r="F435" s="125"/>
      <c r="G435" s="125"/>
      <c r="H435" s="125"/>
    </row>
    <row r="436" spans="1:8" ht="13" x14ac:dyDescent="0.15">
      <c r="A436" s="39"/>
      <c r="B436" s="39"/>
      <c r="C436" s="8"/>
      <c r="D436" s="125"/>
      <c r="E436" s="125"/>
      <c r="F436" s="125"/>
      <c r="G436" s="125"/>
      <c r="H436" s="125"/>
    </row>
    <row r="437" spans="1:8" ht="13" x14ac:dyDescent="0.15">
      <c r="A437" s="39"/>
      <c r="B437" s="39"/>
      <c r="C437" s="8"/>
      <c r="D437" s="125"/>
      <c r="E437" s="125"/>
      <c r="F437" s="125"/>
      <c r="G437" s="125"/>
      <c r="H437" s="125"/>
    </row>
    <row r="438" spans="1:8" ht="13" x14ac:dyDescent="0.15">
      <c r="A438" s="39"/>
      <c r="B438" s="39"/>
      <c r="C438" s="8"/>
      <c r="D438" s="125"/>
      <c r="E438" s="125"/>
      <c r="F438" s="125"/>
      <c r="G438" s="125"/>
      <c r="H438" s="125"/>
    </row>
    <row r="439" spans="1:8" ht="13" x14ac:dyDescent="0.15">
      <c r="A439" s="39"/>
      <c r="B439" s="39"/>
      <c r="C439" s="8"/>
      <c r="D439" s="125"/>
      <c r="E439" s="125"/>
      <c r="F439" s="125"/>
      <c r="G439" s="125"/>
      <c r="H439" s="125"/>
    </row>
    <row r="440" spans="1:8" ht="13" x14ac:dyDescent="0.15">
      <c r="A440" s="39"/>
      <c r="B440" s="39"/>
      <c r="C440" s="8"/>
      <c r="D440" s="125"/>
      <c r="E440" s="125"/>
      <c r="F440" s="125"/>
      <c r="G440" s="125"/>
      <c r="H440" s="125"/>
    </row>
    <row r="441" spans="1:8" ht="13" x14ac:dyDescent="0.15">
      <c r="A441" s="39"/>
      <c r="B441" s="39"/>
      <c r="C441" s="8"/>
      <c r="D441" s="125"/>
      <c r="E441" s="125"/>
      <c r="F441" s="125"/>
      <c r="G441" s="125"/>
      <c r="H441" s="125"/>
    </row>
    <row r="442" spans="1:8" ht="13" x14ac:dyDescent="0.15">
      <c r="A442" s="39"/>
      <c r="B442" s="39"/>
      <c r="C442" s="8"/>
      <c r="D442" s="125"/>
      <c r="E442" s="125"/>
      <c r="F442" s="125"/>
      <c r="G442" s="125"/>
      <c r="H442" s="125"/>
    </row>
    <row r="443" spans="1:8" ht="13" x14ac:dyDescent="0.15">
      <c r="A443" s="6"/>
      <c r="B443" s="6"/>
      <c r="C443" s="8"/>
      <c r="D443" s="8"/>
      <c r="E443" s="8"/>
      <c r="F443" s="8"/>
      <c r="G443" s="8"/>
      <c r="H443" s="8"/>
    </row>
    <row r="444" spans="1:8" ht="13" x14ac:dyDescent="0.15">
      <c r="A444" s="119"/>
      <c r="B444" s="6"/>
      <c r="C444" s="8"/>
      <c r="D444" s="8"/>
      <c r="E444" s="8"/>
      <c r="F444" s="8"/>
      <c r="G444" s="8"/>
      <c r="H444" s="8"/>
    </row>
    <row r="445" spans="1:8" ht="13" x14ac:dyDescent="0.15">
      <c r="A445" s="39"/>
      <c r="B445" s="6"/>
      <c r="C445" s="8"/>
      <c r="D445" s="8"/>
      <c r="E445" s="8"/>
      <c r="F445" s="8"/>
      <c r="G445" s="8"/>
      <c r="H445" s="8"/>
    </row>
    <row r="446" spans="1:8" ht="13" x14ac:dyDescent="0.15">
      <c r="A446" s="39"/>
      <c r="B446" s="6"/>
      <c r="C446" s="8"/>
      <c r="D446" s="8"/>
      <c r="E446" s="8"/>
      <c r="F446" s="8"/>
      <c r="G446" s="8"/>
      <c r="H446" s="8"/>
    </row>
    <row r="447" spans="1:8" ht="13" x14ac:dyDescent="0.15">
      <c r="A447" s="39"/>
      <c r="B447" s="6"/>
      <c r="C447" s="8"/>
      <c r="D447" s="8"/>
      <c r="E447" s="8"/>
      <c r="F447" s="8"/>
      <c r="G447" s="8"/>
      <c r="H447" s="8"/>
    </row>
    <row r="448" spans="1:8" ht="13" x14ac:dyDescent="0.15">
      <c r="A448" s="39"/>
      <c r="B448" s="6"/>
      <c r="C448" s="8"/>
      <c r="D448" s="8"/>
      <c r="E448" s="8"/>
      <c r="F448" s="8"/>
      <c r="G448" s="8"/>
      <c r="H448" s="8"/>
    </row>
    <row r="449" spans="1:8" ht="13" x14ac:dyDescent="0.15">
      <c r="A449" s="39"/>
      <c r="B449" s="6"/>
      <c r="C449" s="8"/>
      <c r="D449" s="8"/>
      <c r="E449" s="8"/>
      <c r="F449" s="8"/>
      <c r="G449" s="8"/>
      <c r="H449" s="8"/>
    </row>
    <row r="450" spans="1:8" ht="13" x14ac:dyDescent="0.15">
      <c r="A450" s="39"/>
      <c r="B450" s="6"/>
      <c r="C450" s="8"/>
      <c r="D450" s="8"/>
      <c r="E450" s="8"/>
      <c r="F450" s="8"/>
      <c r="G450" s="8"/>
      <c r="H450" s="8"/>
    </row>
    <row r="451" spans="1:8" ht="13" x14ac:dyDescent="0.15">
      <c r="A451" s="39"/>
      <c r="B451" s="6"/>
      <c r="C451" s="8"/>
      <c r="D451" s="8"/>
      <c r="E451" s="8"/>
      <c r="F451" s="8"/>
      <c r="G451" s="8"/>
      <c r="H451" s="8"/>
    </row>
    <row r="452" spans="1:8" ht="13" x14ac:dyDescent="0.15">
      <c r="A452" s="6"/>
      <c r="B452" s="6"/>
      <c r="C452" s="8"/>
      <c r="D452" s="8"/>
      <c r="E452" s="8"/>
      <c r="F452" s="8"/>
      <c r="G452" s="8"/>
      <c r="H452" s="8"/>
    </row>
    <row r="453" spans="1:8" ht="13" x14ac:dyDescent="0.15">
      <c r="A453" s="95"/>
      <c r="B453" s="6"/>
      <c r="C453" s="8"/>
      <c r="D453" s="8"/>
      <c r="E453" s="8"/>
      <c r="F453" s="8"/>
      <c r="G453" s="8"/>
      <c r="H453" s="8"/>
    </row>
    <row r="454" spans="1:8" ht="13" x14ac:dyDescent="0.15">
      <c r="A454" s="95"/>
      <c r="B454" s="6"/>
      <c r="C454" s="8"/>
      <c r="D454" s="8"/>
      <c r="E454" s="8"/>
      <c r="F454" s="8"/>
      <c r="G454" s="8"/>
      <c r="H454" s="8"/>
    </row>
    <row r="455" spans="1:8" ht="13" x14ac:dyDescent="0.15">
      <c r="A455" s="95"/>
      <c r="B455" s="6"/>
      <c r="C455" s="8"/>
      <c r="D455" s="8"/>
      <c r="E455" s="8"/>
      <c r="F455" s="8"/>
      <c r="G455" s="8"/>
      <c r="H455" s="8"/>
    </row>
    <row r="456" spans="1:8" ht="13" x14ac:dyDescent="0.15">
      <c r="A456" s="7"/>
      <c r="B456" s="6"/>
      <c r="C456" s="6"/>
      <c r="D456" s="6"/>
      <c r="E456" s="6"/>
      <c r="F456" s="6"/>
      <c r="G456" s="6"/>
      <c r="H456" s="6"/>
    </row>
    <row r="457" spans="1:8" ht="13" x14ac:dyDescent="0.15">
      <c r="A457" s="11"/>
      <c r="B457" s="6"/>
    </row>
    <row r="458" spans="1:8" ht="13" x14ac:dyDescent="0.15">
      <c r="A458" s="11"/>
      <c r="B458" s="6"/>
      <c r="C458" s="51"/>
      <c r="D458" s="51"/>
      <c r="E458" s="51"/>
      <c r="F458" s="51"/>
      <c r="G458" s="51"/>
      <c r="H458" s="51"/>
    </row>
    <row r="459" spans="1:8" ht="13" collapsed="1" x14ac:dyDescent="0.15">
      <c r="A459" s="11"/>
      <c r="B459" s="6"/>
      <c r="C459" s="12"/>
      <c r="D459" s="12"/>
      <c r="E459" s="51"/>
      <c r="F459" s="51"/>
      <c r="G459" s="51"/>
      <c r="H459" s="51"/>
    </row>
    <row r="460" spans="1:8" ht="13" hidden="1" outlineLevel="1" x14ac:dyDescent="0.15">
      <c r="A460" s="13"/>
      <c r="B460" s="13"/>
      <c r="C460" s="110"/>
      <c r="D460" s="110"/>
      <c r="E460" s="110"/>
      <c r="F460" s="110"/>
      <c r="G460" s="110"/>
      <c r="H460" s="110"/>
    </row>
    <row r="461" spans="1:8" ht="13" x14ac:dyDescent="0.15">
      <c r="A461" s="13"/>
      <c r="B461" s="13"/>
      <c r="C461" s="17"/>
      <c r="D461" s="17"/>
      <c r="E461" s="17"/>
      <c r="F461" s="17"/>
      <c r="G461" s="17"/>
      <c r="H461" s="17"/>
    </row>
    <row r="462" spans="1:8" ht="13" x14ac:dyDescent="0.15">
      <c r="A462" s="13"/>
      <c r="B462" s="13"/>
      <c r="C462" s="7"/>
      <c r="D462" s="7"/>
      <c r="E462" s="7"/>
      <c r="F462" s="7"/>
      <c r="G462" s="7"/>
      <c r="H462" s="7"/>
    </row>
    <row r="463" spans="1:8" ht="13" x14ac:dyDescent="0.15">
      <c r="A463" s="6"/>
      <c r="B463" s="13"/>
      <c r="C463" s="30"/>
      <c r="D463" s="30"/>
      <c r="E463" s="30"/>
      <c r="F463" s="30"/>
      <c r="G463" s="30"/>
      <c r="H463" s="30"/>
    </row>
    <row r="464" spans="1:8" ht="13" x14ac:dyDescent="0.15">
      <c r="A464" s="6"/>
      <c r="B464" s="13"/>
      <c r="C464" s="30"/>
      <c r="D464" s="30"/>
      <c r="E464" s="30"/>
      <c r="F464" s="30"/>
      <c r="G464" s="30"/>
      <c r="H464" s="30"/>
    </row>
    <row r="465" spans="1:8" ht="13" x14ac:dyDescent="0.15">
      <c r="A465" s="6"/>
      <c r="B465" s="13"/>
      <c r="C465" s="30"/>
      <c r="D465" s="30"/>
      <c r="E465" s="30"/>
      <c r="F465" s="30"/>
      <c r="G465" s="30"/>
      <c r="H465" s="30"/>
    </row>
    <row r="466" spans="1:8" ht="13" x14ac:dyDescent="0.15">
      <c r="A466" s="6"/>
      <c r="B466" s="13"/>
      <c r="C466" s="29"/>
      <c r="D466" s="29"/>
      <c r="E466" s="29"/>
      <c r="F466" s="29"/>
      <c r="G466" s="29"/>
      <c r="H466" s="29"/>
    </row>
    <row r="467" spans="1:8" ht="13" x14ac:dyDescent="0.15">
      <c r="A467" s="6"/>
      <c r="B467" s="13"/>
      <c r="C467" s="61"/>
      <c r="D467" s="61"/>
      <c r="E467" s="61"/>
      <c r="F467" s="61"/>
      <c r="G467" s="61"/>
      <c r="H467" s="61"/>
    </row>
    <row r="468" spans="1:8" ht="13" x14ac:dyDescent="0.15">
      <c r="A468" s="6"/>
      <c r="B468" s="13"/>
      <c r="C468" s="30"/>
      <c r="D468" s="30"/>
      <c r="E468" s="30"/>
      <c r="F468" s="30"/>
      <c r="G468" s="30"/>
      <c r="H468" s="30"/>
    </row>
    <row r="469" spans="1:8" ht="13" x14ac:dyDescent="0.15">
      <c r="A469" s="13"/>
      <c r="B469" s="13"/>
      <c r="C469" s="111"/>
      <c r="D469" s="111"/>
      <c r="E469" s="111"/>
      <c r="F469" s="111"/>
      <c r="G469" s="111"/>
      <c r="H469" s="111"/>
    </row>
    <row r="470" spans="1:8" ht="13" x14ac:dyDescent="0.15">
      <c r="A470" s="6"/>
      <c r="B470" s="6"/>
      <c r="C470" s="112"/>
      <c r="D470" s="112"/>
      <c r="E470" s="112"/>
      <c r="F470" s="112"/>
      <c r="G470" s="112"/>
      <c r="H470" s="112"/>
    </row>
    <row r="471" spans="1:8" ht="13" x14ac:dyDescent="0.15">
      <c r="A471" s="13"/>
      <c r="B471" s="6"/>
      <c r="C471" s="112"/>
      <c r="D471" s="112"/>
      <c r="E471" s="112"/>
      <c r="F471" s="112"/>
      <c r="G471" s="112"/>
      <c r="H471" s="112"/>
    </row>
    <row r="472" spans="1:8" ht="13" x14ac:dyDescent="0.15">
      <c r="A472" s="6"/>
      <c r="B472" s="6"/>
      <c r="C472" s="30"/>
      <c r="D472" s="30"/>
      <c r="E472" s="30"/>
      <c r="F472" s="30"/>
      <c r="G472" s="30"/>
      <c r="H472" s="30"/>
    </row>
    <row r="473" spans="1:8" ht="13" x14ac:dyDescent="0.15">
      <c r="A473" s="6"/>
      <c r="B473" s="6"/>
      <c r="C473" s="30"/>
      <c r="D473" s="30"/>
      <c r="E473" s="30"/>
      <c r="F473" s="30"/>
      <c r="G473" s="30"/>
      <c r="H473" s="30"/>
    </row>
    <row r="474" spans="1:8" ht="13" x14ac:dyDescent="0.15">
      <c r="A474" s="6"/>
      <c r="B474" s="6"/>
      <c r="C474" s="30"/>
      <c r="D474" s="30"/>
      <c r="E474" s="30"/>
      <c r="F474" s="30"/>
      <c r="G474" s="30"/>
      <c r="H474" s="30"/>
    </row>
    <row r="475" spans="1:8" ht="13" x14ac:dyDescent="0.15">
      <c r="A475" s="6"/>
      <c r="B475" s="6"/>
      <c r="C475" s="30"/>
      <c r="D475" s="30"/>
      <c r="E475" s="30"/>
      <c r="F475" s="30"/>
      <c r="G475" s="30"/>
      <c r="H475" s="30"/>
    </row>
    <row r="476" spans="1:8" ht="13" x14ac:dyDescent="0.15">
      <c r="A476" s="6"/>
      <c r="B476" s="6"/>
      <c r="C476" s="61"/>
      <c r="D476" s="61"/>
      <c r="E476" s="61"/>
      <c r="F476" s="61"/>
      <c r="G476" s="61"/>
      <c r="H476" s="61"/>
    </row>
    <row r="477" spans="1:8" ht="13" x14ac:dyDescent="0.15">
      <c r="A477" s="6"/>
      <c r="B477" s="6"/>
      <c r="C477" s="30"/>
      <c r="D477" s="30"/>
      <c r="E477" s="30"/>
      <c r="F477" s="30"/>
      <c r="G477" s="30"/>
      <c r="H477" s="30"/>
    </row>
    <row r="478" spans="1:8" ht="13" x14ac:dyDescent="0.15">
      <c r="A478" s="13"/>
      <c r="B478" s="6"/>
      <c r="C478" s="111"/>
      <c r="D478" s="111"/>
      <c r="E478" s="111"/>
      <c r="F478" s="111"/>
      <c r="G478" s="111"/>
      <c r="H478" s="111"/>
    </row>
    <row r="479" spans="1:8" ht="13" x14ac:dyDescent="0.15">
      <c r="A479" s="6"/>
      <c r="B479" s="70"/>
      <c r="C479" s="8"/>
      <c r="D479" s="8"/>
      <c r="E479" s="8"/>
      <c r="F479" s="8"/>
      <c r="G479" s="8"/>
      <c r="H479" s="8"/>
    </row>
    <row r="480" spans="1:8" ht="13" x14ac:dyDescent="0.15">
      <c r="A480" s="13"/>
      <c r="B480" s="70"/>
      <c r="C480" s="8"/>
      <c r="D480" s="8"/>
      <c r="E480" s="8"/>
      <c r="F480" s="8"/>
      <c r="G480" s="8"/>
      <c r="H480" s="8"/>
    </row>
    <row r="481" spans="1:8" ht="13" x14ac:dyDescent="0.15">
      <c r="A481" s="6"/>
      <c r="B481" s="70"/>
      <c r="C481" s="8"/>
      <c r="D481" s="8"/>
      <c r="E481" s="8"/>
      <c r="F481" s="8"/>
      <c r="G481" s="8"/>
      <c r="H481" s="8"/>
    </row>
    <row r="482" spans="1:8" ht="13" x14ac:dyDescent="0.15">
      <c r="A482" s="6"/>
      <c r="B482" s="6"/>
      <c r="C482" s="8"/>
      <c r="D482" s="8"/>
      <c r="E482" s="8"/>
      <c r="F482" s="8"/>
      <c r="G482" s="8"/>
      <c r="H482" s="8"/>
    </row>
    <row r="483" spans="1:8" ht="13" x14ac:dyDescent="0.15">
      <c r="A483" s="6"/>
      <c r="B483" s="6"/>
      <c r="C483" s="8"/>
      <c r="D483" s="8"/>
      <c r="E483" s="8"/>
      <c r="F483" s="8"/>
      <c r="G483" s="8"/>
      <c r="H483" s="8"/>
    </row>
    <row r="484" spans="1:8" ht="13" x14ac:dyDescent="0.15">
      <c r="A484" s="6"/>
      <c r="B484" s="6"/>
      <c r="C484" s="8"/>
      <c r="D484" s="8"/>
      <c r="E484" s="8"/>
      <c r="F484" s="8"/>
      <c r="G484" s="8"/>
      <c r="H484" s="8"/>
    </row>
    <row r="485" spans="1:8" ht="13" x14ac:dyDescent="0.15">
      <c r="A485" s="6"/>
      <c r="B485" s="6"/>
      <c r="C485" s="8"/>
      <c r="D485" s="8"/>
      <c r="E485" s="8"/>
      <c r="F485" s="8"/>
      <c r="G485" s="8"/>
      <c r="H485" s="8"/>
    </row>
    <row r="486" spans="1:8" ht="13" x14ac:dyDescent="0.15">
      <c r="A486" s="6"/>
      <c r="B486" s="6"/>
      <c r="C486" s="8"/>
      <c r="D486" s="8"/>
      <c r="E486" s="8"/>
      <c r="F486" s="8"/>
      <c r="G486" s="8"/>
      <c r="H486" s="8"/>
    </row>
    <row r="487" spans="1:8" ht="13" x14ac:dyDescent="0.15">
      <c r="A487" s="13"/>
      <c r="B487" s="6"/>
      <c r="C487" s="8"/>
      <c r="D487" s="8"/>
      <c r="E487" s="8"/>
      <c r="F487" s="8"/>
      <c r="G487" s="8"/>
      <c r="H487" s="8"/>
    </row>
    <row r="488" spans="1:8" ht="13" x14ac:dyDescent="0.15">
      <c r="A488" s="6"/>
      <c r="B488" s="6"/>
      <c r="C488" s="8"/>
      <c r="D488" s="8"/>
      <c r="E488" s="8"/>
      <c r="F488" s="8"/>
      <c r="G488" s="8"/>
      <c r="H488" s="8"/>
    </row>
    <row r="489" spans="1:8" ht="13" x14ac:dyDescent="0.15">
      <c r="A489" s="39"/>
      <c r="B489" s="6"/>
      <c r="C489" s="8"/>
      <c r="D489" s="8"/>
      <c r="E489" s="8"/>
      <c r="F489" s="8"/>
      <c r="G489" s="8"/>
      <c r="H489" s="8"/>
    </row>
    <row r="490" spans="1:8" ht="13" x14ac:dyDescent="0.15">
      <c r="A490" s="39"/>
      <c r="B490" s="6"/>
      <c r="C490" s="8"/>
      <c r="D490" s="8"/>
      <c r="E490" s="8"/>
      <c r="F490" s="8"/>
      <c r="G490" s="8"/>
      <c r="H490" s="8"/>
    </row>
    <row r="491" spans="1:8" ht="13" x14ac:dyDescent="0.15">
      <c r="A491" s="119"/>
      <c r="B491" s="39"/>
      <c r="C491" s="8"/>
      <c r="D491" s="8"/>
      <c r="E491" s="8"/>
      <c r="F491" s="8"/>
      <c r="G491" s="8"/>
      <c r="H491" s="8"/>
    </row>
    <row r="492" spans="1:8" ht="13" x14ac:dyDescent="0.15">
      <c r="A492" s="39"/>
      <c r="B492" s="39"/>
      <c r="C492" s="8"/>
      <c r="D492" s="125"/>
      <c r="E492" s="125"/>
      <c r="F492" s="125"/>
      <c r="G492" s="125"/>
      <c r="H492" s="125"/>
    </row>
    <row r="493" spans="1:8" ht="13" x14ac:dyDescent="0.15">
      <c r="A493" s="39"/>
      <c r="B493" s="39"/>
      <c r="C493" s="8"/>
      <c r="D493" s="125"/>
      <c r="E493" s="125"/>
      <c r="F493" s="125"/>
      <c r="G493" s="125"/>
      <c r="H493" s="125"/>
    </row>
    <row r="494" spans="1:8" ht="13" x14ac:dyDescent="0.15">
      <c r="A494" s="39"/>
      <c r="B494" s="39"/>
      <c r="C494" s="8"/>
      <c r="D494" s="125"/>
      <c r="E494" s="125"/>
      <c r="F494" s="125"/>
      <c r="G494" s="125"/>
      <c r="H494" s="125"/>
    </row>
    <row r="495" spans="1:8" ht="13" x14ac:dyDescent="0.15">
      <c r="A495" s="39"/>
      <c r="B495" s="39"/>
      <c r="C495" s="8"/>
      <c r="D495" s="125"/>
      <c r="E495" s="125"/>
      <c r="F495" s="125"/>
      <c r="G495" s="125"/>
      <c r="H495" s="125"/>
    </row>
    <row r="496" spans="1:8" ht="13" x14ac:dyDescent="0.15">
      <c r="A496" s="39"/>
      <c r="B496" s="39"/>
      <c r="C496" s="8"/>
      <c r="D496" s="125"/>
      <c r="E496" s="125"/>
      <c r="F496" s="125"/>
      <c r="G496" s="125"/>
      <c r="H496" s="125"/>
    </row>
    <row r="497" spans="1:8" ht="13" x14ac:dyDescent="0.15">
      <c r="A497" s="39"/>
      <c r="B497" s="39"/>
      <c r="C497" s="8"/>
      <c r="D497" s="125"/>
      <c r="E497" s="125"/>
      <c r="F497" s="125"/>
      <c r="G497" s="125"/>
      <c r="H497" s="125"/>
    </row>
    <row r="498" spans="1:8" ht="13" x14ac:dyDescent="0.15">
      <c r="A498" s="39"/>
      <c r="B498" s="39"/>
      <c r="C498" s="8"/>
      <c r="D498" s="125"/>
      <c r="E498" s="125"/>
      <c r="F498" s="125"/>
      <c r="G498" s="125"/>
      <c r="H498" s="125"/>
    </row>
    <row r="499" spans="1:8" ht="13" x14ac:dyDescent="0.15">
      <c r="A499" s="39"/>
      <c r="B499" s="39"/>
      <c r="C499" s="8"/>
      <c r="D499" s="125"/>
      <c r="E499" s="125"/>
      <c r="F499" s="125"/>
      <c r="G499" s="125"/>
      <c r="H499" s="125"/>
    </row>
    <row r="500" spans="1:8" ht="13" x14ac:dyDescent="0.15">
      <c r="A500" s="119"/>
      <c r="B500" s="39"/>
      <c r="C500" s="8"/>
      <c r="D500" s="125"/>
      <c r="E500" s="125"/>
      <c r="F500" s="125"/>
      <c r="G500" s="125"/>
      <c r="H500" s="125"/>
    </row>
    <row r="501" spans="1:8" ht="13" x14ac:dyDescent="0.15">
      <c r="A501" s="39"/>
      <c r="B501" s="39"/>
      <c r="C501" s="8"/>
      <c r="D501" s="125"/>
      <c r="E501" s="125"/>
      <c r="F501" s="125"/>
      <c r="G501" s="125"/>
      <c r="H501" s="125"/>
    </row>
    <row r="502" spans="1:8" ht="13" x14ac:dyDescent="0.15">
      <c r="A502" s="39"/>
      <c r="B502" s="39"/>
      <c r="C502" s="8"/>
      <c r="D502" s="125"/>
      <c r="E502" s="125"/>
      <c r="F502" s="125"/>
      <c r="G502" s="125"/>
      <c r="H502" s="125"/>
    </row>
    <row r="503" spans="1:8" ht="13" x14ac:dyDescent="0.15">
      <c r="A503" s="39"/>
      <c r="B503" s="39"/>
      <c r="C503" s="8"/>
      <c r="D503" s="125"/>
      <c r="E503" s="125"/>
      <c r="F503" s="125"/>
      <c r="G503" s="125"/>
      <c r="H503" s="125"/>
    </row>
    <row r="504" spans="1:8" ht="13" x14ac:dyDescent="0.15">
      <c r="A504" s="39"/>
      <c r="B504" s="39"/>
      <c r="C504" s="8"/>
      <c r="D504" s="125"/>
      <c r="E504" s="125"/>
      <c r="F504" s="125"/>
      <c r="G504" s="125"/>
      <c r="H504" s="125"/>
    </row>
    <row r="505" spans="1:8" ht="13" x14ac:dyDescent="0.15">
      <c r="A505" s="39"/>
      <c r="B505" s="39"/>
      <c r="C505" s="8"/>
      <c r="D505" s="125"/>
      <c r="E505" s="125"/>
      <c r="F505" s="125"/>
      <c r="G505" s="125"/>
      <c r="H505" s="125"/>
    </row>
    <row r="506" spans="1:8" ht="13" x14ac:dyDescent="0.15">
      <c r="A506" s="39"/>
      <c r="B506" s="39"/>
      <c r="C506" s="8"/>
      <c r="D506" s="125"/>
      <c r="E506" s="125"/>
      <c r="F506" s="125"/>
      <c r="G506" s="125"/>
      <c r="H506" s="125"/>
    </row>
    <row r="507" spans="1:8" ht="13" x14ac:dyDescent="0.15">
      <c r="A507" s="39"/>
      <c r="B507" s="39"/>
      <c r="C507" s="8"/>
      <c r="D507" s="125"/>
      <c r="E507" s="125"/>
      <c r="F507" s="125"/>
      <c r="G507" s="125"/>
      <c r="H507" s="125"/>
    </row>
    <row r="508" spans="1:8" ht="13" x14ac:dyDescent="0.15">
      <c r="A508" s="6"/>
      <c r="B508" s="6"/>
      <c r="C508" s="8"/>
      <c r="D508" s="8"/>
      <c r="E508" s="8"/>
      <c r="F508" s="8"/>
      <c r="G508" s="8"/>
      <c r="H508" s="8"/>
    </row>
    <row r="509" spans="1:8" ht="13" x14ac:dyDescent="0.15">
      <c r="A509" s="119"/>
      <c r="B509" s="6"/>
      <c r="C509" s="8"/>
      <c r="D509" s="8"/>
      <c r="E509" s="8"/>
      <c r="F509" s="8"/>
      <c r="G509" s="8"/>
      <c r="H509" s="8"/>
    </row>
    <row r="510" spans="1:8" ht="13" x14ac:dyDescent="0.15">
      <c r="A510" s="39"/>
      <c r="B510" s="6"/>
      <c r="C510" s="8"/>
      <c r="D510" s="8"/>
      <c r="E510" s="8"/>
      <c r="F510" s="8"/>
      <c r="G510" s="8"/>
      <c r="H510" s="8"/>
    </row>
    <row r="511" spans="1:8" ht="13" x14ac:dyDescent="0.15">
      <c r="A511" s="39"/>
      <c r="B511" s="6"/>
      <c r="C511" s="8"/>
      <c r="D511" s="8"/>
      <c r="E511" s="8"/>
      <c r="F511" s="8"/>
      <c r="G511" s="8"/>
      <c r="H511" s="8"/>
    </row>
    <row r="512" spans="1:8" ht="13" x14ac:dyDescent="0.15">
      <c r="A512" s="39"/>
      <c r="B512" s="6"/>
      <c r="C512" s="8"/>
      <c r="D512" s="8"/>
      <c r="E512" s="8"/>
      <c r="F512" s="8"/>
      <c r="G512" s="8"/>
      <c r="H512" s="8"/>
    </row>
    <row r="513" spans="1:8" ht="13" x14ac:dyDescent="0.15">
      <c r="A513" s="39"/>
      <c r="B513" s="6"/>
      <c r="C513" s="8"/>
      <c r="D513" s="8"/>
      <c r="E513" s="8"/>
      <c r="F513" s="8"/>
      <c r="G513" s="8"/>
      <c r="H513" s="8"/>
    </row>
    <row r="514" spans="1:8" ht="13" x14ac:dyDescent="0.15">
      <c r="A514" s="39"/>
      <c r="B514" s="6"/>
      <c r="C514" s="8"/>
      <c r="D514" s="8"/>
      <c r="E514" s="8"/>
      <c r="F514" s="8"/>
      <c r="G514" s="8"/>
      <c r="H514" s="8"/>
    </row>
    <row r="515" spans="1:8" ht="13" x14ac:dyDescent="0.15">
      <c r="A515" s="39"/>
      <c r="B515" s="6"/>
      <c r="C515" s="8"/>
      <c r="D515" s="8"/>
      <c r="E515" s="8"/>
      <c r="F515" s="8"/>
      <c r="G515" s="8"/>
      <c r="H515" s="8"/>
    </row>
    <row r="516" spans="1:8" ht="13" x14ac:dyDescent="0.15">
      <c r="A516" s="39"/>
      <c r="B516" s="6"/>
      <c r="C516" s="8"/>
      <c r="D516" s="8"/>
      <c r="E516" s="8"/>
      <c r="F516" s="8"/>
      <c r="G516" s="8"/>
      <c r="H516" s="8"/>
    </row>
    <row r="517" spans="1:8" ht="13" x14ac:dyDescent="0.15">
      <c r="A517" s="6"/>
      <c r="B517" s="6"/>
      <c r="C517" s="8"/>
      <c r="D517" s="8"/>
      <c r="E517" s="8"/>
      <c r="F517" s="8"/>
      <c r="G517" s="8"/>
      <c r="H517" s="8"/>
    </row>
    <row r="518" spans="1:8" ht="13" x14ac:dyDescent="0.15">
      <c r="A518" s="95"/>
      <c r="B518" s="6"/>
      <c r="C518" s="8"/>
      <c r="D518" s="8"/>
      <c r="E518" s="8"/>
      <c r="F518" s="8"/>
      <c r="G518" s="8"/>
      <c r="H518" s="8"/>
    </row>
    <row r="519" spans="1:8" ht="13" x14ac:dyDescent="0.15">
      <c r="A519" s="95"/>
      <c r="B519" s="6"/>
      <c r="C519" s="8"/>
      <c r="D519" s="8"/>
      <c r="E519" s="8"/>
      <c r="F519" s="8"/>
      <c r="G519" s="8"/>
      <c r="H519" s="8"/>
    </row>
    <row r="520" spans="1:8" ht="13" x14ac:dyDescent="0.15">
      <c r="A520" s="95"/>
      <c r="B520" s="6"/>
      <c r="C520" s="8"/>
      <c r="D520" s="8"/>
      <c r="E520" s="8"/>
      <c r="F520" s="8"/>
      <c r="G520" s="8"/>
      <c r="H520" s="8"/>
    </row>
    <row r="521" spans="1:8" ht="13" x14ac:dyDescent="0.15">
      <c r="A521" s="7"/>
      <c r="B521" s="6"/>
      <c r="C521" s="6"/>
      <c r="D521" s="6"/>
      <c r="E521" s="6"/>
      <c r="F521" s="6"/>
      <c r="G521" s="6"/>
      <c r="H521" s="6"/>
    </row>
    <row r="522" spans="1:8" ht="13" x14ac:dyDescent="0.15">
      <c r="A522" s="11"/>
      <c r="B522" s="6"/>
    </row>
    <row r="523" spans="1:8" ht="13" x14ac:dyDescent="0.15">
      <c r="A523" s="11"/>
      <c r="B523" s="6"/>
      <c r="C523" s="51"/>
      <c r="D523" s="51"/>
      <c r="E523" s="51"/>
      <c r="F523" s="51"/>
      <c r="G523" s="51"/>
      <c r="H523" s="51"/>
    </row>
    <row r="524" spans="1:8" ht="13" collapsed="1" x14ac:dyDescent="0.15">
      <c r="A524" s="11"/>
      <c r="B524" s="6"/>
      <c r="C524" s="12"/>
      <c r="D524" s="12"/>
      <c r="E524" s="51"/>
      <c r="F524" s="51"/>
      <c r="G524" s="51"/>
      <c r="H524" s="51"/>
    </row>
    <row r="525" spans="1:8" ht="13" hidden="1" outlineLevel="1" x14ac:dyDescent="0.15">
      <c r="A525" s="13"/>
      <c r="B525" s="13"/>
      <c r="C525" s="110"/>
      <c r="D525" s="110"/>
      <c r="E525" s="110"/>
      <c r="F525" s="110"/>
      <c r="G525" s="110"/>
      <c r="H525" s="110"/>
    </row>
    <row r="526" spans="1:8" ht="13" x14ac:dyDescent="0.15">
      <c r="A526" s="13"/>
      <c r="B526" s="13"/>
      <c r="C526" s="17"/>
      <c r="D526" s="17"/>
      <c r="E526" s="17"/>
      <c r="F526" s="17"/>
      <c r="G526" s="17"/>
      <c r="H526" s="17"/>
    </row>
    <row r="527" spans="1:8" ht="13" x14ac:dyDescent="0.15">
      <c r="A527" s="13"/>
      <c r="B527" s="13"/>
      <c r="C527" s="7"/>
      <c r="D527" s="7"/>
      <c r="E527" s="7"/>
      <c r="F527" s="7"/>
      <c r="G527" s="7"/>
      <c r="H527" s="7"/>
    </row>
    <row r="528" spans="1:8" ht="13" x14ac:dyDescent="0.15">
      <c r="A528" s="6"/>
      <c r="B528" s="13"/>
      <c r="C528" s="30"/>
      <c r="D528" s="30"/>
      <c r="E528" s="30"/>
      <c r="F528" s="30"/>
      <c r="G528" s="30"/>
      <c r="H528" s="30"/>
    </row>
    <row r="529" spans="1:8" ht="13" x14ac:dyDescent="0.15">
      <c r="A529" s="6"/>
      <c r="B529" s="13"/>
      <c r="C529" s="30"/>
      <c r="D529" s="30"/>
      <c r="E529" s="30"/>
      <c r="F529" s="30"/>
      <c r="G529" s="30"/>
      <c r="H529" s="30"/>
    </row>
    <row r="530" spans="1:8" ht="13" x14ac:dyDescent="0.15">
      <c r="A530" s="6"/>
      <c r="B530" s="13"/>
      <c r="C530" s="30"/>
      <c r="D530" s="30"/>
      <c r="E530" s="30"/>
      <c r="F530" s="30"/>
      <c r="G530" s="30"/>
      <c r="H530" s="30"/>
    </row>
    <row r="531" spans="1:8" ht="13" x14ac:dyDescent="0.15">
      <c r="A531" s="6"/>
      <c r="B531" s="13"/>
      <c r="C531" s="29"/>
      <c r="D531" s="29"/>
      <c r="E531" s="29"/>
      <c r="F531" s="29"/>
      <c r="G531" s="29"/>
      <c r="H531" s="29"/>
    </row>
    <row r="532" spans="1:8" ht="13" x14ac:dyDescent="0.15">
      <c r="A532" s="6"/>
      <c r="B532" s="13"/>
      <c r="C532" s="61"/>
      <c r="D532" s="61"/>
      <c r="E532" s="61"/>
      <c r="F532" s="61"/>
      <c r="G532" s="61"/>
      <c r="H532" s="61"/>
    </row>
    <row r="533" spans="1:8" ht="13" x14ac:dyDescent="0.15">
      <c r="A533" s="6"/>
      <c r="B533" s="13"/>
      <c r="C533" s="30"/>
      <c r="D533" s="30"/>
      <c r="E533" s="30"/>
      <c r="F533" s="30"/>
      <c r="G533" s="30"/>
      <c r="H533" s="30"/>
    </row>
    <row r="534" spans="1:8" ht="13" x14ac:dyDescent="0.15">
      <c r="A534" s="13"/>
      <c r="B534" s="13"/>
      <c r="C534" s="111"/>
      <c r="D534" s="111"/>
      <c r="E534" s="111"/>
      <c r="F534" s="111"/>
      <c r="G534" s="111"/>
      <c r="H534" s="111"/>
    </row>
    <row r="535" spans="1:8" ht="13" x14ac:dyDescent="0.15">
      <c r="A535" s="6"/>
      <c r="B535" s="6"/>
      <c r="C535" s="112"/>
      <c r="D535" s="112"/>
      <c r="E535" s="112"/>
      <c r="F535" s="112"/>
      <c r="G535" s="112"/>
      <c r="H535" s="112"/>
    </row>
    <row r="536" spans="1:8" ht="13" x14ac:dyDescent="0.15">
      <c r="A536" s="13"/>
      <c r="B536" s="6"/>
      <c r="C536" s="112"/>
      <c r="D536" s="112"/>
      <c r="E536" s="112"/>
      <c r="F536" s="112"/>
      <c r="G536" s="112"/>
      <c r="H536" s="112"/>
    </row>
    <row r="537" spans="1:8" ht="13" x14ac:dyDescent="0.15">
      <c r="A537" s="6"/>
      <c r="B537" s="6"/>
      <c r="C537" s="30"/>
      <c r="D537" s="30"/>
      <c r="E537" s="30"/>
      <c r="F537" s="30"/>
      <c r="G537" s="30"/>
      <c r="H537" s="30"/>
    </row>
    <row r="538" spans="1:8" ht="13" x14ac:dyDescent="0.15">
      <c r="A538" s="6"/>
      <c r="B538" s="6"/>
      <c r="C538" s="30"/>
      <c r="D538" s="30"/>
      <c r="E538" s="30"/>
      <c r="F538" s="30"/>
      <c r="G538" s="30"/>
      <c r="H538" s="30"/>
    </row>
    <row r="539" spans="1:8" ht="13" x14ac:dyDescent="0.15">
      <c r="A539" s="6"/>
      <c r="B539" s="6"/>
      <c r="C539" s="30"/>
      <c r="D539" s="30"/>
      <c r="E539" s="30"/>
      <c r="F539" s="30"/>
      <c r="G539" s="30"/>
      <c r="H539" s="30"/>
    </row>
    <row r="540" spans="1:8" ht="13" x14ac:dyDescent="0.15">
      <c r="A540" s="6"/>
      <c r="B540" s="6"/>
      <c r="C540" s="30"/>
      <c r="D540" s="30"/>
      <c r="E540" s="30"/>
      <c r="F540" s="30"/>
      <c r="G540" s="30"/>
      <c r="H540" s="30"/>
    </row>
    <row r="541" spans="1:8" ht="13" x14ac:dyDescent="0.15">
      <c r="A541" s="6"/>
      <c r="B541" s="6"/>
      <c r="C541" s="61"/>
      <c r="D541" s="61"/>
      <c r="E541" s="61"/>
      <c r="F541" s="61"/>
      <c r="G541" s="61"/>
      <c r="H541" s="61"/>
    </row>
    <row r="542" spans="1:8" ht="13" x14ac:dyDescent="0.15">
      <c r="A542" s="6"/>
      <c r="B542" s="6"/>
      <c r="C542" s="30"/>
      <c r="D542" s="30"/>
      <c r="E542" s="30"/>
      <c r="F542" s="30"/>
      <c r="G542" s="30"/>
      <c r="H542" s="30"/>
    </row>
    <row r="543" spans="1:8" ht="13" x14ac:dyDescent="0.15">
      <c r="A543" s="13"/>
      <c r="B543" s="6"/>
      <c r="C543" s="111"/>
      <c r="D543" s="111"/>
      <c r="E543" s="111"/>
      <c r="F543" s="111"/>
      <c r="G543" s="111"/>
      <c r="H543" s="111"/>
    </row>
    <row r="544" spans="1:8" ht="13" x14ac:dyDescent="0.15">
      <c r="A544" s="6"/>
      <c r="B544" s="70"/>
      <c r="C544" s="8"/>
      <c r="D544" s="8"/>
      <c r="E544" s="8"/>
      <c r="F544" s="8"/>
      <c r="G544" s="8"/>
      <c r="H544" s="8"/>
    </row>
    <row r="545" spans="1:8" ht="13" x14ac:dyDescent="0.15">
      <c r="A545" s="13"/>
      <c r="B545" s="70"/>
      <c r="C545" s="8"/>
      <c r="D545" s="8"/>
      <c r="E545" s="8"/>
      <c r="F545" s="8"/>
      <c r="G545" s="8"/>
      <c r="H545" s="8"/>
    </row>
    <row r="546" spans="1:8" ht="13" x14ac:dyDescent="0.15">
      <c r="A546" s="6"/>
      <c r="B546" s="70"/>
      <c r="C546" s="8"/>
      <c r="D546" s="8"/>
      <c r="E546" s="8"/>
      <c r="F546" s="8"/>
      <c r="G546" s="8"/>
      <c r="H546" s="8"/>
    </row>
    <row r="547" spans="1:8" ht="13" x14ac:dyDescent="0.15">
      <c r="A547" s="6"/>
      <c r="B547" s="6"/>
      <c r="C547" s="8"/>
      <c r="D547" s="8"/>
      <c r="E547" s="8"/>
      <c r="F547" s="8"/>
      <c r="G547" s="8"/>
      <c r="H547" s="8"/>
    </row>
    <row r="548" spans="1:8" ht="13" x14ac:dyDescent="0.15">
      <c r="A548" s="6"/>
      <c r="B548" s="6"/>
      <c r="C548" s="8"/>
      <c r="D548" s="8"/>
      <c r="E548" s="8"/>
      <c r="F548" s="8"/>
      <c r="G548" s="8"/>
      <c r="H548" s="8"/>
    </row>
    <row r="549" spans="1:8" ht="13" x14ac:dyDescent="0.15">
      <c r="A549" s="6"/>
      <c r="B549" s="6"/>
      <c r="C549" s="8"/>
      <c r="D549" s="8"/>
      <c r="E549" s="8"/>
      <c r="F549" s="8"/>
      <c r="G549" s="8"/>
      <c r="H549" s="8"/>
    </row>
    <row r="550" spans="1:8" ht="13" x14ac:dyDescent="0.15">
      <c r="A550" s="6"/>
      <c r="B550" s="6"/>
      <c r="C550" s="8"/>
      <c r="D550" s="8"/>
      <c r="E550" s="8"/>
      <c r="F550" s="8"/>
      <c r="G550" s="8"/>
      <c r="H550" s="8"/>
    </row>
    <row r="551" spans="1:8" ht="13" x14ac:dyDescent="0.15">
      <c r="A551" s="6"/>
      <c r="B551" s="6"/>
      <c r="C551" s="8"/>
      <c r="D551" s="8"/>
      <c r="E551" s="8"/>
      <c r="F551" s="8"/>
      <c r="G551" s="8"/>
      <c r="H551" s="8"/>
    </row>
    <row r="552" spans="1:8" ht="13" x14ac:dyDescent="0.15">
      <c r="A552" s="13"/>
      <c r="B552" s="6"/>
      <c r="C552" s="8"/>
      <c r="D552" s="8"/>
      <c r="E552" s="8"/>
      <c r="F552" s="8"/>
      <c r="G552" s="8"/>
      <c r="H552" s="8"/>
    </row>
    <row r="553" spans="1:8" ht="13" x14ac:dyDescent="0.15">
      <c r="A553" s="6"/>
      <c r="B553" s="6"/>
      <c r="C553" s="8"/>
      <c r="D553" s="8"/>
      <c r="E553" s="8"/>
      <c r="F553" s="8"/>
      <c r="G553" s="8"/>
      <c r="H553" s="8"/>
    </row>
    <row r="554" spans="1:8" ht="13" x14ac:dyDescent="0.15">
      <c r="A554" s="39"/>
      <c r="B554" s="6"/>
      <c r="C554" s="8"/>
      <c r="D554" s="8"/>
      <c r="E554" s="8"/>
      <c r="F554" s="8"/>
      <c r="G554" s="8"/>
      <c r="H554" s="8"/>
    </row>
    <row r="555" spans="1:8" ht="13" x14ac:dyDescent="0.15">
      <c r="A555" s="39"/>
      <c r="B555" s="6"/>
      <c r="C555" s="8"/>
      <c r="D555" s="8"/>
      <c r="E555" s="8"/>
      <c r="F555" s="8"/>
      <c r="G555" s="8"/>
      <c r="H555" s="8"/>
    </row>
    <row r="556" spans="1:8" ht="13" x14ac:dyDescent="0.15">
      <c r="A556" s="119"/>
      <c r="B556" s="39"/>
      <c r="C556" s="8"/>
      <c r="D556" s="8"/>
      <c r="E556" s="8"/>
      <c r="F556" s="8"/>
      <c r="G556" s="8"/>
      <c r="H556" s="8"/>
    </row>
    <row r="557" spans="1:8" ht="13" x14ac:dyDescent="0.15">
      <c r="A557" s="39"/>
      <c r="B557" s="39"/>
      <c r="C557" s="8"/>
      <c r="D557" s="125"/>
      <c r="E557" s="125"/>
      <c r="F557" s="125"/>
      <c r="G557" s="125"/>
      <c r="H557" s="125"/>
    </row>
    <row r="558" spans="1:8" ht="13" x14ac:dyDescent="0.15">
      <c r="A558" s="39"/>
      <c r="B558" s="39"/>
      <c r="C558" s="8"/>
      <c r="D558" s="125"/>
      <c r="E558" s="125"/>
      <c r="F558" s="125"/>
      <c r="G558" s="125"/>
      <c r="H558" s="125"/>
    </row>
    <row r="559" spans="1:8" ht="13" x14ac:dyDescent="0.15">
      <c r="A559" s="39"/>
      <c r="B559" s="39"/>
      <c r="C559" s="8"/>
      <c r="D559" s="125"/>
      <c r="E559" s="125"/>
      <c r="F559" s="125"/>
      <c r="G559" s="125"/>
      <c r="H559" s="125"/>
    </row>
    <row r="560" spans="1:8" ht="13" x14ac:dyDescent="0.15">
      <c r="A560" s="39"/>
      <c r="B560" s="39"/>
      <c r="C560" s="8"/>
      <c r="D560" s="125"/>
      <c r="E560" s="125"/>
      <c r="F560" s="125"/>
      <c r="G560" s="125"/>
      <c r="H560" s="125"/>
    </row>
    <row r="561" spans="1:8" ht="13" x14ac:dyDescent="0.15">
      <c r="A561" s="39"/>
      <c r="B561" s="39"/>
      <c r="C561" s="8"/>
      <c r="D561" s="125"/>
      <c r="E561" s="125"/>
      <c r="F561" s="125"/>
      <c r="G561" s="125"/>
      <c r="H561" s="125"/>
    </row>
    <row r="562" spans="1:8" ht="13" x14ac:dyDescent="0.15">
      <c r="A562" s="39"/>
      <c r="B562" s="39"/>
      <c r="C562" s="8"/>
      <c r="D562" s="125"/>
      <c r="E562" s="125"/>
      <c r="F562" s="125"/>
      <c r="G562" s="125"/>
      <c r="H562" s="125"/>
    </row>
    <row r="563" spans="1:8" ht="13" x14ac:dyDescent="0.15">
      <c r="A563" s="39"/>
      <c r="B563" s="39"/>
      <c r="C563" s="8"/>
      <c r="D563" s="125"/>
      <c r="E563" s="125"/>
      <c r="F563" s="125"/>
      <c r="G563" s="125"/>
      <c r="H563" s="125"/>
    </row>
    <row r="564" spans="1:8" ht="13" x14ac:dyDescent="0.15">
      <c r="A564" s="39"/>
      <c r="B564" s="39"/>
      <c r="C564" s="8"/>
      <c r="D564" s="125"/>
      <c r="E564" s="125"/>
      <c r="F564" s="125"/>
      <c r="G564" s="125"/>
      <c r="H564" s="125"/>
    </row>
    <row r="565" spans="1:8" ht="13" x14ac:dyDescent="0.15">
      <c r="A565" s="119"/>
      <c r="B565" s="39"/>
      <c r="C565" s="8"/>
      <c r="D565" s="125"/>
      <c r="E565" s="125"/>
      <c r="F565" s="125"/>
      <c r="G565" s="125"/>
      <c r="H565" s="125"/>
    </row>
    <row r="566" spans="1:8" ht="13" x14ac:dyDescent="0.15">
      <c r="A566" s="39"/>
      <c r="B566" s="39"/>
      <c r="C566" s="8"/>
      <c r="D566" s="125"/>
      <c r="E566" s="125"/>
      <c r="F566" s="125"/>
      <c r="G566" s="125"/>
      <c r="H566" s="125"/>
    </row>
    <row r="567" spans="1:8" ht="13" x14ac:dyDescent="0.15">
      <c r="A567" s="39"/>
      <c r="B567" s="39"/>
      <c r="C567" s="8"/>
      <c r="D567" s="125"/>
      <c r="E567" s="125"/>
      <c r="F567" s="125"/>
      <c r="G567" s="125"/>
      <c r="H567" s="125"/>
    </row>
    <row r="568" spans="1:8" ht="13" x14ac:dyDescent="0.15">
      <c r="A568" s="39"/>
      <c r="B568" s="39"/>
      <c r="C568" s="8"/>
      <c r="D568" s="125"/>
      <c r="E568" s="125"/>
      <c r="F568" s="125"/>
      <c r="G568" s="125"/>
      <c r="H568" s="125"/>
    </row>
    <row r="569" spans="1:8" ht="13" x14ac:dyDescent="0.15">
      <c r="A569" s="39"/>
      <c r="B569" s="39"/>
      <c r="C569" s="8"/>
      <c r="D569" s="125"/>
      <c r="E569" s="125"/>
      <c r="F569" s="125"/>
      <c r="G569" s="125"/>
      <c r="H569" s="125"/>
    </row>
    <row r="570" spans="1:8" ht="13" x14ac:dyDescent="0.15">
      <c r="A570" s="39"/>
      <c r="B570" s="39"/>
      <c r="C570" s="8"/>
      <c r="D570" s="125"/>
      <c r="E570" s="125"/>
      <c r="F570" s="125"/>
      <c r="G570" s="125"/>
      <c r="H570" s="125"/>
    </row>
    <row r="571" spans="1:8" ht="13" x14ac:dyDescent="0.15">
      <c r="A571" s="39"/>
      <c r="B571" s="39"/>
      <c r="C571" s="8"/>
      <c r="D571" s="125"/>
      <c r="E571" s="125"/>
      <c r="F571" s="125"/>
      <c r="G571" s="125"/>
      <c r="H571" s="125"/>
    </row>
    <row r="572" spans="1:8" ht="13" x14ac:dyDescent="0.15">
      <c r="A572" s="39"/>
      <c r="B572" s="39"/>
      <c r="C572" s="8"/>
      <c r="D572" s="125"/>
      <c r="E572" s="125"/>
      <c r="F572" s="125"/>
      <c r="G572" s="125"/>
      <c r="H572" s="125"/>
    </row>
    <row r="573" spans="1:8" ht="13" x14ac:dyDescent="0.15">
      <c r="A573" s="6"/>
      <c r="B573" s="6"/>
      <c r="C573" s="8"/>
      <c r="D573" s="8"/>
      <c r="E573" s="8"/>
      <c r="F573" s="8"/>
      <c r="G573" s="8"/>
      <c r="H573" s="8"/>
    </row>
    <row r="574" spans="1:8" ht="13" x14ac:dyDescent="0.15">
      <c r="A574" s="119"/>
      <c r="B574" s="6"/>
      <c r="C574" s="8"/>
      <c r="D574" s="8"/>
      <c r="E574" s="8"/>
      <c r="F574" s="8"/>
      <c r="G574" s="8"/>
      <c r="H574" s="8"/>
    </row>
    <row r="575" spans="1:8" ht="13" x14ac:dyDescent="0.15">
      <c r="A575" s="39"/>
      <c r="B575" s="6"/>
      <c r="C575" s="8"/>
      <c r="D575" s="8"/>
      <c r="E575" s="8"/>
      <c r="F575" s="8"/>
      <c r="G575" s="8"/>
      <c r="H575" s="8"/>
    </row>
    <row r="576" spans="1:8" ht="13" x14ac:dyDescent="0.15">
      <c r="A576" s="39"/>
      <c r="B576" s="6"/>
      <c r="C576" s="8"/>
      <c r="D576" s="8"/>
      <c r="E576" s="8"/>
      <c r="F576" s="8"/>
      <c r="G576" s="8"/>
      <c r="H576" s="8"/>
    </row>
    <row r="577" spans="1:8" ht="13" x14ac:dyDescent="0.15">
      <c r="A577" s="39"/>
      <c r="B577" s="6"/>
      <c r="C577" s="8"/>
      <c r="D577" s="8"/>
      <c r="E577" s="8"/>
      <c r="F577" s="8"/>
      <c r="G577" s="8"/>
      <c r="H577" s="8"/>
    </row>
    <row r="578" spans="1:8" ht="13" x14ac:dyDescent="0.15">
      <c r="A578" s="39"/>
      <c r="B578" s="6"/>
      <c r="C578" s="8"/>
      <c r="D578" s="8"/>
      <c r="E578" s="8"/>
      <c r="F578" s="8"/>
      <c r="G578" s="8"/>
      <c r="H578" s="8"/>
    </row>
    <row r="579" spans="1:8" ht="13" x14ac:dyDescent="0.15">
      <c r="A579" s="39"/>
      <c r="B579" s="6"/>
      <c r="C579" s="8"/>
      <c r="D579" s="8"/>
      <c r="E579" s="8"/>
      <c r="F579" s="8"/>
      <c r="G579" s="8"/>
      <c r="H579" s="8"/>
    </row>
    <row r="580" spans="1:8" ht="13" x14ac:dyDescent="0.15">
      <c r="A580" s="39"/>
      <c r="B580" s="6"/>
      <c r="C580" s="8"/>
      <c r="D580" s="8"/>
      <c r="E580" s="8"/>
      <c r="F580" s="8"/>
      <c r="G580" s="8"/>
      <c r="H580" s="8"/>
    </row>
    <row r="581" spans="1:8" ht="13" x14ac:dyDescent="0.15">
      <c r="A581" s="39"/>
      <c r="B581" s="6"/>
      <c r="C581" s="8"/>
      <c r="D581" s="8"/>
      <c r="E581" s="8"/>
      <c r="F581" s="8"/>
      <c r="G581" s="8"/>
      <c r="H581" s="8"/>
    </row>
    <row r="582" spans="1:8" ht="13" x14ac:dyDescent="0.15">
      <c r="A582" s="6"/>
      <c r="B582" s="6"/>
      <c r="C582" s="8"/>
      <c r="D582" s="8"/>
      <c r="E582" s="8"/>
      <c r="F582" s="8"/>
      <c r="G582" s="8"/>
      <c r="H582" s="8"/>
    </row>
    <row r="583" spans="1:8" ht="13" x14ac:dyDescent="0.15">
      <c r="A583" s="95"/>
      <c r="B583" s="6"/>
      <c r="C583" s="8"/>
      <c r="D583" s="8"/>
      <c r="E583" s="8"/>
      <c r="F583" s="8"/>
      <c r="G583" s="8"/>
      <c r="H583" s="8"/>
    </row>
    <row r="584" spans="1:8" ht="13" x14ac:dyDescent="0.15">
      <c r="A584" s="95"/>
      <c r="B584" s="6"/>
      <c r="C584" s="8"/>
      <c r="D584" s="8"/>
      <c r="E584" s="8"/>
      <c r="F584" s="8"/>
      <c r="G584" s="8"/>
      <c r="H584" s="8"/>
    </row>
    <row r="585" spans="1:8" ht="13" x14ac:dyDescent="0.15">
      <c r="A585" s="95"/>
      <c r="B585" s="6"/>
      <c r="C585" s="8"/>
      <c r="D585" s="8"/>
      <c r="E585" s="8"/>
      <c r="F585" s="8"/>
      <c r="G585" s="8"/>
      <c r="H585" s="8"/>
    </row>
    <row r="586" spans="1:8" ht="13" x14ac:dyDescent="0.15">
      <c r="A586" s="7"/>
      <c r="B586" s="6"/>
      <c r="C586" s="6"/>
      <c r="D586" s="6"/>
      <c r="E586" s="6"/>
      <c r="F586" s="6"/>
      <c r="G586" s="6"/>
      <c r="H586" s="6"/>
    </row>
    <row r="587" spans="1:8" ht="13" x14ac:dyDescent="0.15">
      <c r="A587" s="11"/>
      <c r="B587" s="6"/>
    </row>
    <row r="588" spans="1:8" ht="13" x14ac:dyDescent="0.15">
      <c r="A588" s="11"/>
      <c r="B588" s="6"/>
      <c r="C588" s="51"/>
      <c r="D588" s="51"/>
      <c r="E588" s="51"/>
      <c r="F588" s="51"/>
      <c r="G588" s="51"/>
      <c r="H588" s="51"/>
    </row>
    <row r="589" spans="1:8" ht="13" collapsed="1" x14ac:dyDescent="0.15">
      <c r="A589" s="11"/>
      <c r="B589" s="6"/>
      <c r="C589" s="12"/>
      <c r="D589" s="12"/>
      <c r="E589" s="51"/>
      <c r="F589" s="51"/>
      <c r="G589" s="51"/>
      <c r="H589" s="51"/>
    </row>
    <row r="590" spans="1:8" ht="13" hidden="1" outlineLevel="1" x14ac:dyDescent="0.15">
      <c r="A590" s="13"/>
      <c r="B590" s="13"/>
      <c r="C590" s="110"/>
      <c r="D590" s="110"/>
      <c r="E590" s="110"/>
      <c r="F590" s="110"/>
      <c r="G590" s="110"/>
      <c r="H590" s="110"/>
    </row>
    <row r="591" spans="1:8" ht="13" x14ac:dyDescent="0.15">
      <c r="A591" s="13"/>
      <c r="B591" s="13"/>
      <c r="C591" s="17"/>
      <c r="D591" s="17"/>
      <c r="E591" s="17"/>
      <c r="F591" s="17"/>
      <c r="G591" s="17"/>
      <c r="H591" s="17"/>
    </row>
    <row r="592" spans="1:8" ht="13" x14ac:dyDescent="0.15">
      <c r="A592" s="13"/>
      <c r="B592" s="13"/>
      <c r="C592" s="7"/>
      <c r="D592" s="7"/>
      <c r="E592" s="7"/>
      <c r="F592" s="7"/>
      <c r="G592" s="7"/>
      <c r="H592" s="7"/>
    </row>
    <row r="593" spans="1:8" ht="13" x14ac:dyDescent="0.15">
      <c r="A593" s="6"/>
      <c r="B593" s="13"/>
      <c r="C593" s="30"/>
      <c r="D593" s="30"/>
      <c r="E593" s="30"/>
      <c r="F593" s="30"/>
      <c r="G593" s="30"/>
      <c r="H593" s="30"/>
    </row>
    <row r="594" spans="1:8" ht="13" x14ac:dyDescent="0.15">
      <c r="A594" s="6"/>
      <c r="B594" s="13"/>
      <c r="C594" s="30"/>
      <c r="D594" s="30"/>
      <c r="E594" s="30"/>
      <c r="F594" s="30"/>
      <c r="G594" s="30"/>
      <c r="H594" s="30"/>
    </row>
    <row r="595" spans="1:8" ht="13" x14ac:dyDescent="0.15">
      <c r="A595" s="6"/>
      <c r="B595" s="13"/>
      <c r="C595" s="30"/>
      <c r="D595" s="30"/>
      <c r="E595" s="30"/>
      <c r="F595" s="30"/>
      <c r="G595" s="30"/>
      <c r="H595" s="30"/>
    </row>
    <row r="596" spans="1:8" ht="13" x14ac:dyDescent="0.15">
      <c r="A596" s="6"/>
      <c r="B596" s="13"/>
      <c r="C596" s="29"/>
      <c r="D596" s="29"/>
      <c r="E596" s="29"/>
      <c r="F596" s="29"/>
      <c r="G596" s="29"/>
      <c r="H596" s="29"/>
    </row>
    <row r="597" spans="1:8" ht="13" x14ac:dyDescent="0.15">
      <c r="A597" s="6"/>
      <c r="B597" s="13"/>
      <c r="C597" s="61"/>
      <c r="D597" s="61"/>
      <c r="E597" s="61"/>
      <c r="F597" s="61"/>
      <c r="G597" s="61"/>
      <c r="H597" s="61"/>
    </row>
    <row r="598" spans="1:8" ht="13" x14ac:dyDescent="0.15">
      <c r="A598" s="6"/>
      <c r="B598" s="13"/>
      <c r="C598" s="30"/>
      <c r="D598" s="30"/>
      <c r="E598" s="30"/>
      <c r="F598" s="30"/>
      <c r="G598" s="30"/>
      <c r="H598" s="30"/>
    </row>
    <row r="599" spans="1:8" ht="13" x14ac:dyDescent="0.15">
      <c r="A599" s="13"/>
      <c r="B599" s="13"/>
      <c r="C599" s="111"/>
      <c r="D599" s="111"/>
      <c r="E599" s="111"/>
      <c r="F599" s="111"/>
      <c r="G599" s="111"/>
      <c r="H599" s="111"/>
    </row>
    <row r="600" spans="1:8" ht="13" x14ac:dyDescent="0.15">
      <c r="A600" s="6"/>
      <c r="B600" s="6"/>
      <c r="C600" s="112"/>
      <c r="D600" s="112"/>
      <c r="E600" s="112"/>
      <c r="F600" s="112"/>
      <c r="G600" s="112"/>
      <c r="H600" s="112"/>
    </row>
    <row r="601" spans="1:8" ht="13" x14ac:dyDescent="0.15">
      <c r="A601" s="13"/>
      <c r="B601" s="6"/>
      <c r="C601" s="112"/>
      <c r="D601" s="112"/>
      <c r="E601" s="112"/>
      <c r="F601" s="112"/>
      <c r="G601" s="112"/>
      <c r="H601" s="112"/>
    </row>
    <row r="602" spans="1:8" ht="13" x14ac:dyDescent="0.15">
      <c r="A602" s="6"/>
      <c r="B602" s="6"/>
      <c r="C602" s="30"/>
      <c r="D602" s="30"/>
      <c r="E602" s="30"/>
      <c r="F602" s="30"/>
      <c r="G602" s="30"/>
      <c r="H602" s="30"/>
    </row>
    <row r="603" spans="1:8" ht="13" x14ac:dyDescent="0.15">
      <c r="A603" s="6"/>
      <c r="B603" s="6"/>
      <c r="C603" s="30"/>
      <c r="D603" s="30"/>
      <c r="E603" s="30"/>
      <c r="F603" s="30"/>
      <c r="G603" s="30"/>
      <c r="H603" s="30"/>
    </row>
    <row r="604" spans="1:8" ht="13" x14ac:dyDescent="0.15">
      <c r="A604" s="6"/>
      <c r="B604" s="6"/>
      <c r="C604" s="30"/>
      <c r="D604" s="30"/>
      <c r="E604" s="30"/>
      <c r="F604" s="30"/>
      <c r="G604" s="30"/>
      <c r="H604" s="30"/>
    </row>
    <row r="605" spans="1:8" ht="13" x14ac:dyDescent="0.15">
      <c r="A605" s="6"/>
      <c r="B605" s="6"/>
      <c r="C605" s="30"/>
      <c r="D605" s="30"/>
      <c r="E605" s="30"/>
      <c r="F605" s="30"/>
      <c r="G605" s="30"/>
      <c r="H605" s="30"/>
    </row>
    <row r="606" spans="1:8" ht="13" x14ac:dyDescent="0.15">
      <c r="A606" s="6"/>
      <c r="B606" s="6"/>
      <c r="C606" s="61"/>
      <c r="D606" s="61"/>
      <c r="E606" s="61"/>
      <c r="F606" s="61"/>
      <c r="G606" s="61"/>
      <c r="H606" s="61"/>
    </row>
    <row r="607" spans="1:8" ht="13" x14ac:dyDescent="0.15">
      <c r="A607" s="6"/>
      <c r="B607" s="6"/>
      <c r="C607" s="30"/>
      <c r="D607" s="30"/>
      <c r="E607" s="30"/>
      <c r="F607" s="30"/>
      <c r="G607" s="30"/>
      <c r="H607" s="30"/>
    </row>
    <row r="608" spans="1:8" ht="13" x14ac:dyDescent="0.15">
      <c r="A608" s="13"/>
      <c r="B608" s="6"/>
      <c r="C608" s="111"/>
      <c r="D608" s="111"/>
      <c r="E608" s="111"/>
      <c r="F608" s="111"/>
      <c r="G608" s="111"/>
      <c r="H608" s="111"/>
    </row>
    <row r="609" spans="1:8" ht="13" x14ac:dyDescent="0.15">
      <c r="A609" s="6"/>
      <c r="B609" s="70"/>
      <c r="C609" s="8"/>
      <c r="D609" s="8"/>
      <c r="E609" s="8"/>
      <c r="F609" s="8"/>
      <c r="G609" s="8"/>
      <c r="H609" s="8"/>
    </row>
    <row r="610" spans="1:8" ht="13" x14ac:dyDescent="0.15">
      <c r="A610" s="13"/>
      <c r="B610" s="70"/>
      <c r="C610" s="8"/>
      <c r="D610" s="8"/>
      <c r="E610" s="8"/>
      <c r="F610" s="8"/>
      <c r="G610" s="8"/>
      <c r="H610" s="8"/>
    </row>
    <row r="611" spans="1:8" ht="13" x14ac:dyDescent="0.15">
      <c r="A611" s="6"/>
      <c r="B611" s="70"/>
      <c r="C611" s="8"/>
      <c r="D611" s="8"/>
      <c r="E611" s="8"/>
      <c r="F611" s="8"/>
      <c r="G611" s="8"/>
      <c r="H611" s="8"/>
    </row>
    <row r="612" spans="1:8" ht="13" x14ac:dyDescent="0.15">
      <c r="A612" s="6"/>
      <c r="B612" s="6"/>
      <c r="C612" s="8"/>
      <c r="D612" s="8"/>
      <c r="E612" s="8"/>
      <c r="F612" s="8"/>
      <c r="G612" s="8"/>
      <c r="H612" s="8"/>
    </row>
    <row r="613" spans="1:8" ht="13" x14ac:dyDescent="0.15">
      <c r="A613" s="6"/>
      <c r="B613" s="6"/>
      <c r="C613" s="8"/>
      <c r="D613" s="8"/>
      <c r="E613" s="8"/>
      <c r="F613" s="8"/>
      <c r="G613" s="8"/>
      <c r="H613" s="8"/>
    </row>
    <row r="614" spans="1:8" ht="13" x14ac:dyDescent="0.15">
      <c r="A614" s="6"/>
      <c r="B614" s="6"/>
      <c r="C614" s="8"/>
      <c r="D614" s="8"/>
      <c r="E614" s="8"/>
      <c r="F614" s="8"/>
      <c r="G614" s="8"/>
      <c r="H614" s="8"/>
    </row>
    <row r="615" spans="1:8" ht="13" x14ac:dyDescent="0.15">
      <c r="A615" s="6"/>
      <c r="B615" s="6"/>
      <c r="C615" s="8"/>
      <c r="D615" s="8"/>
      <c r="E615" s="8"/>
      <c r="F615" s="8"/>
      <c r="G615" s="8"/>
      <c r="H615" s="8"/>
    </row>
    <row r="616" spans="1:8" ht="13" x14ac:dyDescent="0.15">
      <c r="A616" s="6"/>
      <c r="B616" s="6"/>
      <c r="C616" s="8"/>
      <c r="D616" s="8"/>
      <c r="E616" s="8"/>
      <c r="F616" s="8"/>
      <c r="G616" s="8"/>
      <c r="H616" s="8"/>
    </row>
    <row r="617" spans="1:8" ht="13" x14ac:dyDescent="0.15">
      <c r="A617" s="13"/>
      <c r="B617" s="6"/>
      <c r="C617" s="8"/>
      <c r="D617" s="8"/>
      <c r="E617" s="8"/>
      <c r="F617" s="8"/>
      <c r="G617" s="8"/>
      <c r="H617" s="8"/>
    </row>
    <row r="618" spans="1:8" ht="13" x14ac:dyDescent="0.15">
      <c r="A618" s="6"/>
      <c r="B618" s="6"/>
      <c r="C618" s="8"/>
      <c r="D618" s="8"/>
      <c r="E618" s="8"/>
      <c r="F618" s="8"/>
      <c r="G618" s="8"/>
      <c r="H618" s="8"/>
    </row>
    <row r="619" spans="1:8" ht="13" x14ac:dyDescent="0.15">
      <c r="A619" s="39"/>
      <c r="B619" s="6"/>
      <c r="C619" s="8"/>
      <c r="D619" s="8"/>
      <c r="E619" s="8"/>
      <c r="F619" s="8"/>
      <c r="G619" s="8"/>
      <c r="H619" s="8"/>
    </row>
    <row r="620" spans="1:8" ht="13" x14ac:dyDescent="0.15">
      <c r="A620" s="39"/>
      <c r="B620" s="6"/>
      <c r="C620" s="8"/>
      <c r="D620" s="8"/>
      <c r="E620" s="8"/>
      <c r="F620" s="8"/>
      <c r="G620" s="8"/>
      <c r="H620" s="8"/>
    </row>
    <row r="621" spans="1:8" ht="13" x14ac:dyDescent="0.15">
      <c r="A621" s="119"/>
      <c r="B621" s="39"/>
      <c r="C621" s="8"/>
      <c r="D621" s="8"/>
      <c r="E621" s="8"/>
      <c r="F621" s="8"/>
      <c r="G621" s="8"/>
      <c r="H621" s="8"/>
    </row>
    <row r="622" spans="1:8" ht="13" x14ac:dyDescent="0.15">
      <c r="A622" s="39"/>
      <c r="B622" s="39"/>
      <c r="C622" s="8"/>
      <c r="D622" s="125"/>
      <c r="E622" s="125"/>
      <c r="F622" s="125"/>
      <c r="G622" s="125"/>
      <c r="H622" s="125"/>
    </row>
    <row r="623" spans="1:8" ht="13" x14ac:dyDescent="0.15">
      <c r="A623" s="39"/>
      <c r="B623" s="39"/>
      <c r="C623" s="8"/>
      <c r="D623" s="125"/>
      <c r="E623" s="125"/>
      <c r="F623" s="125"/>
      <c r="G623" s="125"/>
      <c r="H623" s="125"/>
    </row>
    <row r="624" spans="1:8" ht="13" x14ac:dyDescent="0.15">
      <c r="A624" s="39"/>
      <c r="B624" s="39"/>
      <c r="C624" s="8"/>
      <c r="D624" s="125"/>
      <c r="E624" s="125"/>
      <c r="F624" s="125"/>
      <c r="G624" s="125"/>
      <c r="H624" s="125"/>
    </row>
    <row r="625" spans="1:8" ht="13" x14ac:dyDescent="0.15">
      <c r="A625" s="39"/>
      <c r="B625" s="39"/>
      <c r="C625" s="8"/>
      <c r="D625" s="125"/>
      <c r="E625" s="125"/>
      <c r="F625" s="125"/>
      <c r="G625" s="125"/>
      <c r="H625" s="125"/>
    </row>
    <row r="626" spans="1:8" ht="13" x14ac:dyDescent="0.15">
      <c r="A626" s="39"/>
      <c r="B626" s="39"/>
      <c r="C626" s="8"/>
      <c r="D626" s="125"/>
      <c r="E626" s="125"/>
      <c r="F626" s="125"/>
      <c r="G626" s="125"/>
      <c r="H626" s="125"/>
    </row>
    <row r="627" spans="1:8" ht="13" x14ac:dyDescent="0.15">
      <c r="A627" s="39"/>
      <c r="B627" s="39"/>
      <c r="C627" s="8"/>
      <c r="D627" s="125"/>
      <c r="E627" s="125"/>
      <c r="F627" s="125"/>
      <c r="G627" s="125"/>
      <c r="H627" s="125"/>
    </row>
    <row r="628" spans="1:8" ht="13" x14ac:dyDescent="0.15">
      <c r="A628" s="39"/>
      <c r="B628" s="39"/>
      <c r="C628" s="8"/>
      <c r="D628" s="125"/>
      <c r="E628" s="125"/>
      <c r="F628" s="125"/>
      <c r="G628" s="125"/>
      <c r="H628" s="125"/>
    </row>
    <row r="629" spans="1:8" ht="13" x14ac:dyDescent="0.15">
      <c r="A629" s="39"/>
      <c r="B629" s="39"/>
      <c r="C629" s="8"/>
      <c r="D629" s="125"/>
      <c r="E629" s="125"/>
      <c r="F629" s="125"/>
      <c r="G629" s="125"/>
      <c r="H629" s="125"/>
    </row>
    <row r="630" spans="1:8" ht="13" x14ac:dyDescent="0.15">
      <c r="A630" s="119"/>
      <c r="B630" s="39"/>
      <c r="C630" s="8"/>
      <c r="D630" s="125"/>
      <c r="E630" s="125"/>
      <c r="F630" s="125"/>
      <c r="G630" s="125"/>
      <c r="H630" s="125"/>
    </row>
    <row r="631" spans="1:8" ht="13" x14ac:dyDescent="0.15">
      <c r="A631" s="39"/>
      <c r="B631" s="39"/>
      <c r="C631" s="8"/>
      <c r="D631" s="125"/>
      <c r="E631" s="125"/>
      <c r="F631" s="125"/>
      <c r="G631" s="125"/>
      <c r="H631" s="125"/>
    </row>
    <row r="632" spans="1:8" ht="13" x14ac:dyDescent="0.15">
      <c r="A632" s="39"/>
      <c r="B632" s="39"/>
      <c r="C632" s="8"/>
      <c r="D632" s="125"/>
      <c r="E632" s="125"/>
      <c r="F632" s="125"/>
      <c r="G632" s="125"/>
      <c r="H632" s="125"/>
    </row>
    <row r="633" spans="1:8" ht="13" x14ac:dyDescent="0.15">
      <c r="A633" s="39"/>
      <c r="B633" s="39"/>
      <c r="C633" s="8"/>
      <c r="D633" s="125"/>
      <c r="E633" s="125"/>
      <c r="F633" s="125"/>
      <c r="G633" s="125"/>
      <c r="H633" s="125"/>
    </row>
    <row r="634" spans="1:8" ht="13" x14ac:dyDescent="0.15">
      <c r="A634" s="39"/>
      <c r="B634" s="39"/>
      <c r="C634" s="8"/>
      <c r="D634" s="125"/>
      <c r="E634" s="125"/>
      <c r="F634" s="125"/>
      <c r="G634" s="125"/>
      <c r="H634" s="125"/>
    </row>
    <row r="635" spans="1:8" ht="13" x14ac:dyDescent="0.15">
      <c r="A635" s="39"/>
      <c r="B635" s="39"/>
      <c r="C635" s="8"/>
      <c r="D635" s="125"/>
      <c r="E635" s="125"/>
      <c r="F635" s="125"/>
      <c r="G635" s="125"/>
      <c r="H635" s="125"/>
    </row>
    <row r="636" spans="1:8" ht="13" x14ac:dyDescent="0.15">
      <c r="A636" s="39"/>
      <c r="B636" s="39"/>
      <c r="C636" s="8"/>
      <c r="D636" s="125"/>
      <c r="E636" s="125"/>
      <c r="F636" s="125"/>
      <c r="G636" s="125"/>
      <c r="H636" s="125"/>
    </row>
    <row r="637" spans="1:8" ht="13" x14ac:dyDescent="0.15">
      <c r="A637" s="39"/>
      <c r="B637" s="39"/>
      <c r="C637" s="8"/>
      <c r="D637" s="125"/>
      <c r="E637" s="125"/>
      <c r="F637" s="125"/>
      <c r="G637" s="125"/>
      <c r="H637" s="125"/>
    </row>
    <row r="638" spans="1:8" ht="13" x14ac:dyDescent="0.15">
      <c r="A638" s="6"/>
      <c r="B638" s="6"/>
      <c r="C638" s="8"/>
      <c r="D638" s="8"/>
      <c r="E638" s="8"/>
      <c r="F638" s="8"/>
      <c r="G638" s="8"/>
      <c r="H638" s="8"/>
    </row>
    <row r="639" spans="1:8" ht="13" x14ac:dyDescent="0.15">
      <c r="A639" s="119"/>
      <c r="B639" s="6"/>
      <c r="C639" s="8"/>
      <c r="D639" s="8"/>
      <c r="E639" s="8"/>
      <c r="F639" s="8"/>
      <c r="G639" s="8"/>
      <c r="H639" s="8"/>
    </row>
    <row r="640" spans="1:8" ht="13" x14ac:dyDescent="0.15">
      <c r="A640" s="39"/>
      <c r="B640" s="6"/>
      <c r="C640" s="8"/>
      <c r="D640" s="8"/>
      <c r="E640" s="8"/>
      <c r="F640" s="8"/>
      <c r="G640" s="8"/>
      <c r="H640" s="8"/>
    </row>
    <row r="641" spans="1:8" ht="13" x14ac:dyDescent="0.15">
      <c r="A641" s="39"/>
      <c r="B641" s="6"/>
      <c r="C641" s="8"/>
      <c r="D641" s="8"/>
      <c r="E641" s="8"/>
      <c r="F641" s="8"/>
      <c r="G641" s="8"/>
      <c r="H641" s="8"/>
    </row>
    <row r="642" spans="1:8" ht="13" x14ac:dyDescent="0.15">
      <c r="A642" s="39"/>
      <c r="B642" s="6"/>
      <c r="C642" s="8"/>
      <c r="D642" s="8"/>
      <c r="E642" s="8"/>
      <c r="F642" s="8"/>
      <c r="G642" s="8"/>
      <c r="H642" s="8"/>
    </row>
    <row r="643" spans="1:8" ht="13" x14ac:dyDescent="0.15">
      <c r="A643" s="39"/>
      <c r="B643" s="6"/>
      <c r="C643" s="8"/>
      <c r="D643" s="8"/>
      <c r="E643" s="8"/>
      <c r="F643" s="8"/>
      <c r="G643" s="8"/>
      <c r="H643" s="8"/>
    </row>
    <row r="644" spans="1:8" ht="13" x14ac:dyDescent="0.15">
      <c r="A644" s="39"/>
      <c r="B644" s="6"/>
      <c r="C644" s="8"/>
      <c r="D644" s="8"/>
      <c r="E644" s="8"/>
      <c r="F644" s="8"/>
      <c r="G644" s="8"/>
      <c r="H644" s="8"/>
    </row>
    <row r="645" spans="1:8" ht="13" x14ac:dyDescent="0.15">
      <c r="A645" s="39"/>
      <c r="B645" s="6"/>
      <c r="C645" s="8"/>
      <c r="D645" s="8"/>
      <c r="E645" s="8"/>
      <c r="F645" s="8"/>
      <c r="G645" s="8"/>
      <c r="H645" s="8"/>
    </row>
    <row r="646" spans="1:8" ht="13" x14ac:dyDescent="0.15">
      <c r="A646" s="39"/>
      <c r="B646" s="6"/>
      <c r="C646" s="8"/>
      <c r="D646" s="8"/>
      <c r="E646" s="8"/>
      <c r="F646" s="8"/>
      <c r="G646" s="8"/>
      <c r="H646" s="8"/>
    </row>
    <row r="647" spans="1:8" ht="13" x14ac:dyDescent="0.15">
      <c r="A647" s="6"/>
      <c r="B647" s="6"/>
      <c r="C647" s="8"/>
      <c r="D647" s="8"/>
      <c r="E647" s="8"/>
      <c r="F647" s="8"/>
      <c r="G647" s="8"/>
      <c r="H647" s="8"/>
    </row>
    <row r="648" spans="1:8" ht="13" x14ac:dyDescent="0.15">
      <c r="A648" s="95"/>
      <c r="B648" s="6"/>
      <c r="C648" s="8"/>
      <c r="D648" s="8"/>
      <c r="E648" s="8"/>
      <c r="F648" s="8"/>
      <c r="G648" s="8"/>
      <c r="H648" s="8"/>
    </row>
    <row r="649" spans="1:8" ht="13" x14ac:dyDescent="0.15">
      <c r="A649" s="95"/>
      <c r="B649" s="6"/>
      <c r="C649" s="8"/>
      <c r="D649" s="8"/>
      <c r="E649" s="8"/>
      <c r="F649" s="8"/>
      <c r="G649" s="8"/>
      <c r="H649" s="8"/>
    </row>
    <row r="650" spans="1:8" ht="13" x14ac:dyDescent="0.15">
      <c r="A650" s="95"/>
      <c r="B650" s="6"/>
      <c r="C650" s="8"/>
      <c r="D650" s="8"/>
      <c r="E650" s="8"/>
      <c r="F650" s="8"/>
      <c r="G650" s="8"/>
      <c r="H650" s="8"/>
    </row>
    <row r="651" spans="1:8" ht="13" x14ac:dyDescent="0.15">
      <c r="A651" s="7"/>
      <c r="B651" s="6"/>
      <c r="C651" s="6"/>
      <c r="D651" s="6"/>
      <c r="E651" s="6"/>
      <c r="F651" s="6"/>
      <c r="G651" s="6"/>
      <c r="H651" s="6"/>
    </row>
    <row r="652" spans="1:8" ht="13" x14ac:dyDescent="0.15">
      <c r="A652" s="11"/>
      <c r="B652" s="6"/>
    </row>
    <row r="653" spans="1:8" ht="13" x14ac:dyDescent="0.15">
      <c r="A653" s="11"/>
      <c r="B653" s="6"/>
      <c r="C653" s="51"/>
      <c r="D653" s="51"/>
      <c r="E653" s="51"/>
      <c r="F653" s="51"/>
      <c r="G653" s="51"/>
      <c r="H653" s="51"/>
    </row>
    <row r="654" spans="1:8" ht="13" collapsed="1" x14ac:dyDescent="0.15">
      <c r="A654" s="11"/>
      <c r="B654" s="6"/>
      <c r="C654" s="12"/>
      <c r="D654" s="12"/>
      <c r="E654" s="51"/>
      <c r="F654" s="51"/>
      <c r="G654" s="51"/>
      <c r="H654" s="51"/>
    </row>
    <row r="655" spans="1:8" ht="13" hidden="1" outlineLevel="1" x14ac:dyDescent="0.15">
      <c r="A655" s="13"/>
      <c r="B655" s="13"/>
      <c r="C655" s="110"/>
      <c r="D655" s="110"/>
      <c r="E655" s="110"/>
      <c r="F655" s="110"/>
      <c r="G655" s="110"/>
      <c r="H655" s="110"/>
    </row>
    <row r="656" spans="1:8" ht="13" x14ac:dyDescent="0.15">
      <c r="A656" s="13"/>
      <c r="B656" s="13"/>
      <c r="C656" s="17"/>
      <c r="D656" s="17"/>
      <c r="E656" s="17"/>
      <c r="F656" s="17"/>
      <c r="G656" s="17"/>
      <c r="H656" s="17"/>
    </row>
    <row r="657" spans="1:8" ht="13" x14ac:dyDescent="0.15">
      <c r="A657" s="13"/>
      <c r="B657" s="13"/>
      <c r="C657" s="7"/>
      <c r="D657" s="7"/>
      <c r="E657" s="7"/>
      <c r="F657" s="7"/>
      <c r="G657" s="7"/>
      <c r="H657" s="7"/>
    </row>
    <row r="658" spans="1:8" ht="13" x14ac:dyDescent="0.15">
      <c r="A658" s="6"/>
      <c r="B658" s="13"/>
      <c r="C658" s="30"/>
      <c r="D658" s="30"/>
      <c r="E658" s="30"/>
      <c r="F658" s="30"/>
      <c r="G658" s="30"/>
      <c r="H658" s="30"/>
    </row>
    <row r="659" spans="1:8" ht="13" x14ac:dyDescent="0.15">
      <c r="A659" s="6"/>
      <c r="B659" s="13"/>
      <c r="C659" s="30"/>
      <c r="D659" s="30"/>
      <c r="E659" s="30"/>
      <c r="F659" s="30"/>
      <c r="G659" s="30"/>
      <c r="H659" s="30"/>
    </row>
    <row r="660" spans="1:8" ht="13" x14ac:dyDescent="0.15">
      <c r="A660" s="6"/>
      <c r="B660" s="13"/>
      <c r="C660" s="30"/>
      <c r="D660" s="30"/>
      <c r="E660" s="30"/>
      <c r="F660" s="30"/>
      <c r="G660" s="30"/>
      <c r="H660" s="30"/>
    </row>
    <row r="661" spans="1:8" ht="13" x14ac:dyDescent="0.15">
      <c r="A661" s="6"/>
      <c r="B661" s="13"/>
      <c r="C661" s="29"/>
      <c r="D661" s="29"/>
      <c r="E661" s="29"/>
      <c r="F661" s="29"/>
      <c r="G661" s="29"/>
      <c r="H661" s="29"/>
    </row>
    <row r="662" spans="1:8" ht="13" x14ac:dyDescent="0.15">
      <c r="A662" s="6"/>
      <c r="B662" s="13"/>
      <c r="C662" s="61"/>
      <c r="D662" s="61"/>
      <c r="E662" s="61"/>
      <c r="F662" s="61"/>
      <c r="G662" s="61"/>
      <c r="H662" s="61"/>
    </row>
    <row r="663" spans="1:8" ht="13" x14ac:dyDescent="0.15">
      <c r="A663" s="6"/>
      <c r="B663" s="13"/>
      <c r="C663" s="30"/>
      <c r="D663" s="30"/>
      <c r="E663" s="30"/>
      <c r="F663" s="30"/>
      <c r="G663" s="30"/>
      <c r="H663" s="30"/>
    </row>
    <row r="664" spans="1:8" ht="13" x14ac:dyDescent="0.15">
      <c r="A664" s="13"/>
      <c r="B664" s="13"/>
      <c r="C664" s="111"/>
      <c r="D664" s="111"/>
      <c r="E664" s="111"/>
      <c r="F664" s="111"/>
      <c r="G664" s="111"/>
      <c r="H664" s="111"/>
    </row>
    <row r="665" spans="1:8" ht="13" x14ac:dyDescent="0.15">
      <c r="A665" s="6"/>
      <c r="B665" s="6"/>
      <c r="C665" s="112"/>
      <c r="D665" s="112"/>
      <c r="E665" s="112"/>
      <c r="F665" s="112"/>
      <c r="G665" s="112"/>
      <c r="H665" s="112"/>
    </row>
    <row r="666" spans="1:8" ht="13" x14ac:dyDescent="0.15">
      <c r="A666" s="13"/>
      <c r="B666" s="6"/>
      <c r="C666" s="112"/>
      <c r="D666" s="112"/>
      <c r="E666" s="112"/>
      <c r="F666" s="112"/>
      <c r="G666" s="112"/>
      <c r="H666" s="112"/>
    </row>
    <row r="667" spans="1:8" ht="13" x14ac:dyDescent="0.15">
      <c r="A667" s="6"/>
      <c r="B667" s="6"/>
      <c r="C667" s="30"/>
      <c r="D667" s="30"/>
      <c r="E667" s="30"/>
      <c r="F667" s="30"/>
      <c r="G667" s="30"/>
      <c r="H667" s="30"/>
    </row>
    <row r="668" spans="1:8" ht="13" x14ac:dyDescent="0.15">
      <c r="A668" s="6"/>
      <c r="B668" s="6"/>
      <c r="C668" s="30"/>
      <c r="D668" s="30"/>
      <c r="E668" s="30"/>
      <c r="F668" s="30"/>
      <c r="G668" s="30"/>
      <c r="H668" s="30"/>
    </row>
    <row r="669" spans="1:8" ht="13" x14ac:dyDescent="0.15">
      <c r="A669" s="6"/>
      <c r="B669" s="6"/>
      <c r="C669" s="30"/>
      <c r="D669" s="30"/>
      <c r="E669" s="30"/>
      <c r="F669" s="30"/>
      <c r="G669" s="30"/>
      <c r="H669" s="30"/>
    </row>
    <row r="670" spans="1:8" ht="13" x14ac:dyDescent="0.15">
      <c r="A670" s="6"/>
      <c r="B670" s="6"/>
      <c r="C670" s="30"/>
      <c r="D670" s="30"/>
      <c r="E670" s="30"/>
      <c r="F670" s="30"/>
      <c r="G670" s="30"/>
      <c r="H670" s="30"/>
    </row>
    <row r="671" spans="1:8" ht="13" x14ac:dyDescent="0.15">
      <c r="A671" s="6"/>
      <c r="B671" s="6"/>
      <c r="C671" s="61"/>
      <c r="D671" s="61"/>
      <c r="E671" s="61"/>
      <c r="F671" s="61"/>
      <c r="G671" s="61"/>
      <c r="H671" s="61"/>
    </row>
    <row r="672" spans="1:8" ht="13" x14ac:dyDescent="0.15">
      <c r="A672" s="6"/>
      <c r="B672" s="6"/>
      <c r="C672" s="30"/>
      <c r="D672" s="30"/>
      <c r="E672" s="30"/>
      <c r="F672" s="30"/>
      <c r="G672" s="30"/>
      <c r="H672" s="30"/>
    </row>
    <row r="673" spans="1:8" ht="13" x14ac:dyDescent="0.15">
      <c r="A673" s="13"/>
      <c r="B673" s="6"/>
      <c r="C673" s="111"/>
      <c r="D673" s="111"/>
      <c r="E673" s="111"/>
      <c r="F673" s="111"/>
      <c r="G673" s="111"/>
      <c r="H673" s="111"/>
    </row>
    <row r="674" spans="1:8" ht="13" x14ac:dyDescent="0.15">
      <c r="A674" s="6"/>
      <c r="B674" s="70"/>
      <c r="C674" s="8"/>
      <c r="D674" s="8"/>
      <c r="E674" s="8"/>
      <c r="F674" s="8"/>
      <c r="G674" s="8"/>
      <c r="H674" s="8"/>
    </row>
    <row r="675" spans="1:8" ht="13" x14ac:dyDescent="0.15">
      <c r="A675" s="13"/>
      <c r="B675" s="70"/>
      <c r="C675" s="8"/>
      <c r="D675" s="8"/>
      <c r="E675" s="8"/>
      <c r="F675" s="8"/>
      <c r="G675" s="8"/>
      <c r="H675" s="8"/>
    </row>
    <row r="676" spans="1:8" ht="13" x14ac:dyDescent="0.15">
      <c r="A676" s="6"/>
      <c r="B676" s="70"/>
      <c r="C676" s="8"/>
      <c r="D676" s="8"/>
      <c r="E676" s="8"/>
      <c r="F676" s="8"/>
      <c r="G676" s="8"/>
      <c r="H676" s="8"/>
    </row>
    <row r="677" spans="1:8" ht="13" x14ac:dyDescent="0.15">
      <c r="A677" s="6"/>
      <c r="B677" s="6"/>
      <c r="C677" s="8"/>
      <c r="D677" s="8"/>
      <c r="E677" s="8"/>
      <c r="F677" s="8"/>
      <c r="G677" s="8"/>
      <c r="H677" s="8"/>
    </row>
    <row r="678" spans="1:8" ht="13" x14ac:dyDescent="0.15">
      <c r="A678" s="6"/>
      <c r="B678" s="6"/>
      <c r="C678" s="8"/>
      <c r="D678" s="8"/>
      <c r="E678" s="8"/>
      <c r="F678" s="8"/>
      <c r="G678" s="8"/>
      <c r="H678" s="8"/>
    </row>
    <row r="679" spans="1:8" ht="13" x14ac:dyDescent="0.15">
      <c r="A679" s="6"/>
      <c r="B679" s="6"/>
      <c r="C679" s="8"/>
      <c r="D679" s="8"/>
      <c r="E679" s="8"/>
      <c r="F679" s="8"/>
      <c r="G679" s="8"/>
      <c r="H679" s="8"/>
    </row>
    <row r="680" spans="1:8" ht="13" x14ac:dyDescent="0.15">
      <c r="A680" s="6"/>
      <c r="B680" s="6"/>
      <c r="C680" s="8"/>
      <c r="D680" s="8"/>
      <c r="E680" s="8"/>
      <c r="F680" s="8"/>
      <c r="G680" s="8"/>
      <c r="H680" s="8"/>
    </row>
    <row r="681" spans="1:8" ht="13" x14ac:dyDescent="0.15">
      <c r="A681" s="6"/>
      <c r="B681" s="6"/>
      <c r="C681" s="8"/>
      <c r="D681" s="8"/>
      <c r="E681" s="8"/>
      <c r="F681" s="8"/>
      <c r="G681" s="8"/>
      <c r="H681" s="8"/>
    </row>
    <row r="682" spans="1:8" ht="13" x14ac:dyDescent="0.15">
      <c r="A682" s="13"/>
      <c r="B682" s="6"/>
      <c r="C682" s="8"/>
      <c r="D682" s="8"/>
      <c r="E682" s="8"/>
      <c r="F682" s="8"/>
      <c r="G682" s="8"/>
      <c r="H682" s="8"/>
    </row>
    <row r="683" spans="1:8" ht="13" x14ac:dyDescent="0.15">
      <c r="A683" s="6"/>
      <c r="B683" s="6"/>
      <c r="C683" s="8"/>
      <c r="D683" s="8"/>
      <c r="E683" s="8"/>
      <c r="F683" s="8"/>
      <c r="G683" s="8"/>
      <c r="H683" s="8"/>
    </row>
    <row r="684" spans="1:8" ht="13" x14ac:dyDescent="0.15">
      <c r="A684" s="39"/>
      <c r="B684" s="6"/>
      <c r="C684" s="8"/>
      <c r="D684" s="8"/>
      <c r="E684" s="8"/>
      <c r="F684" s="8"/>
      <c r="G684" s="8"/>
      <c r="H684" s="8"/>
    </row>
    <row r="685" spans="1:8" ht="13" x14ac:dyDescent="0.15">
      <c r="A685" s="39"/>
      <c r="B685" s="6"/>
      <c r="C685" s="8"/>
      <c r="D685" s="8"/>
      <c r="E685" s="8"/>
      <c r="F685" s="8"/>
      <c r="G685" s="8"/>
      <c r="H685" s="8"/>
    </row>
    <row r="686" spans="1:8" ht="13" x14ac:dyDescent="0.15">
      <c r="A686" s="119"/>
      <c r="B686" s="39"/>
      <c r="C686" s="8"/>
      <c r="D686" s="8"/>
      <c r="E686" s="8"/>
      <c r="F686" s="8"/>
      <c r="G686" s="8"/>
      <c r="H686" s="8"/>
    </row>
    <row r="687" spans="1:8" ht="13" x14ac:dyDescent="0.15">
      <c r="A687" s="39"/>
      <c r="B687" s="39"/>
      <c r="C687" s="8"/>
      <c r="D687" s="125"/>
      <c r="E687" s="125"/>
      <c r="F687" s="125"/>
      <c r="G687" s="125"/>
      <c r="H687" s="125"/>
    </row>
    <row r="688" spans="1:8" ht="13" x14ac:dyDescent="0.15">
      <c r="A688" s="39"/>
      <c r="B688" s="39"/>
      <c r="C688" s="8"/>
      <c r="D688" s="125"/>
      <c r="E688" s="125"/>
      <c r="F688" s="125"/>
      <c r="G688" s="125"/>
      <c r="H688" s="125"/>
    </row>
    <row r="689" spans="1:8" ht="13" x14ac:dyDescent="0.15">
      <c r="A689" s="39"/>
      <c r="B689" s="39"/>
      <c r="C689" s="8"/>
      <c r="D689" s="125"/>
      <c r="E689" s="125"/>
      <c r="F689" s="125"/>
      <c r="G689" s="125"/>
      <c r="H689" s="125"/>
    </row>
    <row r="690" spans="1:8" ht="13" x14ac:dyDescent="0.15">
      <c r="A690" s="39"/>
      <c r="B690" s="39"/>
      <c r="C690" s="8"/>
      <c r="D690" s="125"/>
      <c r="E690" s="125"/>
      <c r="F690" s="125"/>
      <c r="G690" s="125"/>
      <c r="H690" s="125"/>
    </row>
    <row r="691" spans="1:8" ht="13" x14ac:dyDescent="0.15">
      <c r="A691" s="39"/>
      <c r="B691" s="39"/>
      <c r="C691" s="8"/>
      <c r="D691" s="125"/>
      <c r="E691" s="125"/>
      <c r="F691" s="125"/>
      <c r="G691" s="125"/>
      <c r="H691" s="125"/>
    </row>
    <row r="692" spans="1:8" ht="13" x14ac:dyDescent="0.15">
      <c r="A692" s="39"/>
      <c r="B692" s="39"/>
      <c r="C692" s="8"/>
      <c r="D692" s="125"/>
      <c r="E692" s="125"/>
      <c r="F692" s="125"/>
      <c r="G692" s="125"/>
      <c r="H692" s="125"/>
    </row>
    <row r="693" spans="1:8" ht="13" x14ac:dyDescent="0.15">
      <c r="A693" s="39"/>
      <c r="B693" s="39"/>
      <c r="C693" s="8"/>
      <c r="D693" s="125"/>
      <c r="E693" s="125"/>
      <c r="F693" s="125"/>
      <c r="G693" s="125"/>
      <c r="H693" s="125"/>
    </row>
    <row r="694" spans="1:8" ht="13" x14ac:dyDescent="0.15">
      <c r="A694" s="39"/>
      <c r="B694" s="39"/>
      <c r="C694" s="8"/>
      <c r="D694" s="125"/>
      <c r="E694" s="125"/>
      <c r="F694" s="125"/>
      <c r="G694" s="125"/>
      <c r="H694" s="125"/>
    </row>
    <row r="695" spans="1:8" ht="13" x14ac:dyDescent="0.15">
      <c r="A695" s="119"/>
      <c r="B695" s="39"/>
      <c r="C695" s="8"/>
      <c r="D695" s="125"/>
      <c r="E695" s="125"/>
      <c r="F695" s="125"/>
      <c r="G695" s="125"/>
      <c r="H695" s="125"/>
    </row>
    <row r="696" spans="1:8" ht="13" x14ac:dyDescent="0.15">
      <c r="A696" s="39"/>
      <c r="B696" s="39"/>
      <c r="C696" s="8"/>
      <c r="D696" s="125"/>
      <c r="E696" s="125"/>
      <c r="F696" s="125"/>
      <c r="G696" s="125"/>
      <c r="H696" s="125"/>
    </row>
    <row r="697" spans="1:8" ht="13" x14ac:dyDescent="0.15">
      <c r="A697" s="39"/>
      <c r="B697" s="39"/>
      <c r="C697" s="8"/>
      <c r="D697" s="125"/>
      <c r="E697" s="125"/>
      <c r="F697" s="125"/>
      <c r="G697" s="125"/>
      <c r="H697" s="125"/>
    </row>
    <row r="698" spans="1:8" ht="13" x14ac:dyDescent="0.15">
      <c r="A698" s="39"/>
      <c r="B698" s="39"/>
      <c r="C698" s="8"/>
      <c r="D698" s="125"/>
      <c r="E698" s="125"/>
      <c r="F698" s="125"/>
      <c r="G698" s="125"/>
      <c r="H698" s="125"/>
    </row>
    <row r="699" spans="1:8" ht="13" x14ac:dyDescent="0.15">
      <c r="A699" s="39"/>
      <c r="B699" s="39"/>
      <c r="C699" s="8"/>
      <c r="D699" s="125"/>
      <c r="E699" s="125"/>
      <c r="F699" s="125"/>
      <c r="G699" s="125"/>
      <c r="H699" s="125"/>
    </row>
    <row r="700" spans="1:8" ht="13" x14ac:dyDescent="0.15">
      <c r="A700" s="39"/>
      <c r="B700" s="39"/>
      <c r="C700" s="8"/>
      <c r="D700" s="125"/>
      <c r="E700" s="125"/>
      <c r="F700" s="125"/>
      <c r="G700" s="125"/>
      <c r="H700" s="125"/>
    </row>
    <row r="701" spans="1:8" ht="13" x14ac:dyDescent="0.15">
      <c r="A701" s="39"/>
      <c r="B701" s="39"/>
      <c r="C701" s="8"/>
      <c r="D701" s="125"/>
      <c r="E701" s="125"/>
      <c r="F701" s="125"/>
      <c r="G701" s="125"/>
      <c r="H701" s="125"/>
    </row>
    <row r="702" spans="1:8" ht="13" x14ac:dyDescent="0.15">
      <c r="A702" s="39"/>
      <c r="B702" s="39"/>
      <c r="C702" s="8"/>
      <c r="D702" s="125"/>
      <c r="E702" s="125"/>
      <c r="F702" s="125"/>
      <c r="G702" s="125"/>
      <c r="H702" s="125"/>
    </row>
    <row r="703" spans="1:8" ht="13" x14ac:dyDescent="0.15">
      <c r="A703" s="6"/>
      <c r="B703" s="6"/>
      <c r="C703" s="8"/>
      <c r="D703" s="8"/>
      <c r="E703" s="8"/>
      <c r="F703" s="8"/>
      <c r="G703" s="8"/>
      <c r="H703" s="8"/>
    </row>
    <row r="704" spans="1:8" ht="13" x14ac:dyDescent="0.15">
      <c r="A704" s="119"/>
      <c r="B704" s="6"/>
      <c r="C704" s="8"/>
      <c r="D704" s="8"/>
      <c r="E704" s="8"/>
      <c r="F704" s="8"/>
      <c r="G704" s="8"/>
      <c r="H704" s="8"/>
    </row>
    <row r="705" spans="1:8" ht="13" x14ac:dyDescent="0.15">
      <c r="A705" s="39"/>
      <c r="B705" s="6"/>
      <c r="C705" s="8"/>
      <c r="D705" s="8"/>
      <c r="E705" s="8"/>
      <c r="F705" s="8"/>
      <c r="G705" s="8"/>
      <c r="H705" s="8"/>
    </row>
    <row r="706" spans="1:8" ht="13" x14ac:dyDescent="0.15">
      <c r="A706" s="39"/>
      <c r="B706" s="6"/>
      <c r="C706" s="8"/>
      <c r="D706" s="8"/>
      <c r="E706" s="8"/>
      <c r="F706" s="8"/>
      <c r="G706" s="8"/>
      <c r="H706" s="8"/>
    </row>
    <row r="707" spans="1:8" ht="13" x14ac:dyDescent="0.15">
      <c r="A707" s="39"/>
      <c r="B707" s="6"/>
      <c r="C707" s="8"/>
      <c r="D707" s="8"/>
      <c r="E707" s="8"/>
      <c r="F707" s="8"/>
      <c r="G707" s="8"/>
      <c r="H707" s="8"/>
    </row>
    <row r="708" spans="1:8" ht="13" x14ac:dyDescent="0.15">
      <c r="A708" s="39"/>
      <c r="B708" s="6"/>
      <c r="C708" s="8"/>
      <c r="D708" s="8"/>
      <c r="E708" s="8"/>
      <c r="F708" s="8"/>
      <c r="G708" s="8"/>
      <c r="H708" s="8"/>
    </row>
    <row r="709" spans="1:8" ht="13" x14ac:dyDescent="0.15">
      <c r="A709" s="39"/>
      <c r="B709" s="6"/>
      <c r="C709" s="8"/>
      <c r="D709" s="8"/>
      <c r="E709" s="8"/>
      <c r="F709" s="8"/>
      <c r="G709" s="8"/>
      <c r="H709" s="8"/>
    </row>
    <row r="710" spans="1:8" ht="13" x14ac:dyDescent="0.15">
      <c r="A710" s="39"/>
      <c r="B710" s="6"/>
      <c r="C710" s="8"/>
      <c r="D710" s="8"/>
      <c r="E710" s="8"/>
      <c r="F710" s="8"/>
      <c r="G710" s="8"/>
      <c r="H710" s="8"/>
    </row>
    <row r="711" spans="1:8" ht="13" x14ac:dyDescent="0.15">
      <c r="A711" s="39"/>
      <c r="B711" s="6"/>
      <c r="C711" s="8"/>
      <c r="D711" s="8"/>
      <c r="E711" s="8"/>
      <c r="F711" s="8"/>
      <c r="G711" s="8"/>
      <c r="H711" s="8"/>
    </row>
    <row r="712" spans="1:8" ht="13" x14ac:dyDescent="0.15">
      <c r="A712" s="6"/>
      <c r="B712" s="6"/>
      <c r="C712" s="8"/>
      <c r="D712" s="8"/>
      <c r="E712" s="8"/>
      <c r="F712" s="8"/>
      <c r="G712" s="8"/>
      <c r="H712" s="8"/>
    </row>
    <row r="713" spans="1:8" ht="13" x14ac:dyDescent="0.15">
      <c r="A713" s="95"/>
      <c r="B713" s="6"/>
      <c r="C713" s="8"/>
      <c r="D713" s="8"/>
      <c r="E713" s="8"/>
      <c r="F713" s="8"/>
      <c r="G713" s="8"/>
      <c r="H713" s="8"/>
    </row>
    <row r="714" spans="1:8" ht="13" x14ac:dyDescent="0.15">
      <c r="A714" s="95"/>
      <c r="B714" s="6"/>
      <c r="C714" s="8"/>
      <c r="D714" s="8"/>
      <c r="E714" s="8"/>
      <c r="F714" s="8"/>
      <c r="G714" s="8"/>
      <c r="H714" s="8"/>
    </row>
    <row r="715" spans="1:8" ht="13" x14ac:dyDescent="0.15">
      <c r="A715" s="95"/>
      <c r="B715" s="6"/>
      <c r="C715" s="8"/>
      <c r="D715" s="8"/>
      <c r="E715" s="8"/>
      <c r="F715" s="8"/>
      <c r="G715" s="8"/>
      <c r="H715" s="8"/>
    </row>
    <row r="716" spans="1:8" ht="13" x14ac:dyDescent="0.15">
      <c r="A716" s="7"/>
      <c r="B716" s="6"/>
      <c r="C716" s="6"/>
      <c r="D716" s="6"/>
      <c r="E716" s="6"/>
      <c r="F716" s="6"/>
      <c r="G716" s="6"/>
      <c r="H716" s="6"/>
    </row>
    <row r="717" spans="1:8" ht="13" x14ac:dyDescent="0.15">
      <c r="A717" s="11"/>
      <c r="B717" s="6"/>
    </row>
    <row r="718" spans="1:8" ht="13" x14ac:dyDescent="0.15">
      <c r="A718" s="11"/>
      <c r="B718" s="6"/>
      <c r="C718" s="51"/>
      <c r="D718" s="51"/>
      <c r="E718" s="51"/>
      <c r="F718" s="51"/>
      <c r="G718" s="51"/>
      <c r="H718" s="51"/>
    </row>
    <row r="719" spans="1:8" ht="13" collapsed="1" x14ac:dyDescent="0.15">
      <c r="A719" s="11"/>
      <c r="B719" s="6"/>
      <c r="C719" s="12"/>
      <c r="D719" s="12"/>
      <c r="E719" s="51"/>
      <c r="F719" s="51"/>
      <c r="G719" s="51"/>
      <c r="H719" s="51"/>
    </row>
    <row r="720" spans="1:8" ht="13" hidden="1" outlineLevel="1" x14ac:dyDescent="0.15">
      <c r="A720" s="13"/>
      <c r="B720" s="13"/>
      <c r="C720" s="110"/>
      <c r="D720" s="110"/>
      <c r="E720" s="110"/>
      <c r="F720" s="110"/>
      <c r="G720" s="110"/>
      <c r="H720" s="110"/>
    </row>
    <row r="721" spans="1:8" ht="13" x14ac:dyDescent="0.15">
      <c r="A721" s="13"/>
      <c r="B721" s="13"/>
      <c r="C721" s="17"/>
      <c r="D721" s="17"/>
      <c r="E721" s="17"/>
      <c r="F721" s="17"/>
      <c r="G721" s="17"/>
      <c r="H721" s="17"/>
    </row>
    <row r="722" spans="1:8" ht="13" x14ac:dyDescent="0.15">
      <c r="A722" s="13"/>
      <c r="B722" s="13"/>
      <c r="C722" s="7"/>
      <c r="D722" s="7"/>
      <c r="E722" s="7"/>
      <c r="F722" s="7"/>
      <c r="G722" s="7"/>
      <c r="H722" s="7"/>
    </row>
    <row r="723" spans="1:8" ht="13" x14ac:dyDescent="0.15">
      <c r="A723" s="6"/>
      <c r="B723" s="13"/>
      <c r="C723" s="30"/>
      <c r="D723" s="30"/>
      <c r="E723" s="30"/>
      <c r="F723" s="30"/>
      <c r="G723" s="30"/>
      <c r="H723" s="30"/>
    </row>
    <row r="724" spans="1:8" ht="13" x14ac:dyDescent="0.15">
      <c r="A724" s="6"/>
      <c r="B724" s="13"/>
      <c r="C724" s="30"/>
      <c r="D724" s="30"/>
      <c r="E724" s="30"/>
      <c r="F724" s="30"/>
      <c r="G724" s="30"/>
      <c r="H724" s="30"/>
    </row>
    <row r="725" spans="1:8" ht="13" x14ac:dyDescent="0.15">
      <c r="A725" s="6"/>
      <c r="B725" s="13"/>
      <c r="C725" s="30"/>
      <c r="D725" s="30"/>
      <c r="E725" s="30"/>
      <c r="F725" s="30"/>
      <c r="G725" s="30"/>
      <c r="H725" s="30"/>
    </row>
    <row r="726" spans="1:8" ht="13" x14ac:dyDescent="0.15">
      <c r="A726" s="6"/>
      <c r="B726" s="13"/>
      <c r="C726" s="29"/>
      <c r="D726" s="29"/>
      <c r="E726" s="29"/>
      <c r="F726" s="29"/>
      <c r="G726" s="29"/>
      <c r="H726" s="29"/>
    </row>
    <row r="727" spans="1:8" ht="13" x14ac:dyDescent="0.15">
      <c r="A727" s="6"/>
      <c r="B727" s="13"/>
      <c r="C727" s="61"/>
      <c r="D727" s="61"/>
      <c r="E727" s="61"/>
      <c r="F727" s="61"/>
      <c r="G727" s="61"/>
      <c r="H727" s="61"/>
    </row>
    <row r="728" spans="1:8" ht="13" x14ac:dyDescent="0.15">
      <c r="A728" s="6"/>
      <c r="B728" s="13"/>
      <c r="C728" s="30"/>
      <c r="D728" s="30"/>
      <c r="E728" s="30"/>
      <c r="F728" s="30"/>
      <c r="G728" s="30"/>
      <c r="H728" s="30"/>
    </row>
    <row r="729" spans="1:8" ht="13" x14ac:dyDescent="0.15">
      <c r="A729" s="13"/>
      <c r="B729" s="13"/>
      <c r="C729" s="111"/>
      <c r="D729" s="111"/>
      <c r="E729" s="111"/>
      <c r="F729" s="111"/>
      <c r="G729" s="111"/>
      <c r="H729" s="111"/>
    </row>
    <row r="730" spans="1:8" ht="13" x14ac:dyDescent="0.15">
      <c r="A730" s="6"/>
      <c r="B730" s="6"/>
      <c r="C730" s="112"/>
      <c r="D730" s="112"/>
      <c r="E730" s="112"/>
      <c r="F730" s="112"/>
      <c r="G730" s="112"/>
      <c r="H730" s="112"/>
    </row>
    <row r="731" spans="1:8" ht="13" x14ac:dyDescent="0.15">
      <c r="A731" s="13"/>
      <c r="B731" s="6"/>
      <c r="C731" s="112"/>
      <c r="D731" s="112"/>
      <c r="E731" s="112"/>
      <c r="F731" s="112"/>
      <c r="G731" s="112"/>
      <c r="H731" s="112"/>
    </row>
    <row r="732" spans="1:8" ht="13" x14ac:dyDescent="0.15">
      <c r="A732" s="6"/>
      <c r="B732" s="6"/>
      <c r="C732" s="30"/>
      <c r="D732" s="30"/>
      <c r="E732" s="30"/>
      <c r="F732" s="30"/>
      <c r="G732" s="30"/>
      <c r="H732" s="30"/>
    </row>
    <row r="733" spans="1:8" ht="13" x14ac:dyDescent="0.15">
      <c r="A733" s="6"/>
      <c r="B733" s="6"/>
      <c r="C733" s="30"/>
      <c r="D733" s="30"/>
      <c r="E733" s="30"/>
      <c r="F733" s="30"/>
      <c r="G733" s="30"/>
      <c r="H733" s="30"/>
    </row>
    <row r="734" spans="1:8" ht="13" x14ac:dyDescent="0.15">
      <c r="A734" s="6"/>
      <c r="B734" s="6"/>
      <c r="C734" s="30"/>
      <c r="D734" s="30"/>
      <c r="E734" s="30"/>
      <c r="F734" s="30"/>
      <c r="G734" s="30"/>
      <c r="H734" s="30"/>
    </row>
    <row r="735" spans="1:8" ht="13" x14ac:dyDescent="0.15">
      <c r="A735" s="6"/>
      <c r="B735" s="6"/>
      <c r="C735" s="30"/>
      <c r="D735" s="30"/>
      <c r="E735" s="30"/>
      <c r="F735" s="30"/>
      <c r="G735" s="30"/>
      <c r="H735" s="30"/>
    </row>
    <row r="736" spans="1:8" ht="13" x14ac:dyDescent="0.15">
      <c r="A736" s="6"/>
      <c r="B736" s="6"/>
      <c r="C736" s="61"/>
      <c r="D736" s="61"/>
      <c r="E736" s="61"/>
      <c r="F736" s="61"/>
      <c r="G736" s="61"/>
      <c r="H736" s="61"/>
    </row>
    <row r="737" spans="1:8" ht="13" x14ac:dyDescent="0.15">
      <c r="A737" s="6"/>
      <c r="B737" s="6"/>
      <c r="C737" s="30"/>
      <c r="D737" s="30"/>
      <c r="E737" s="30"/>
      <c r="F737" s="30"/>
      <c r="G737" s="30"/>
      <c r="H737" s="30"/>
    </row>
    <row r="738" spans="1:8" ht="13" x14ac:dyDescent="0.15">
      <c r="A738" s="13"/>
      <c r="B738" s="6"/>
      <c r="C738" s="111"/>
      <c r="D738" s="111"/>
      <c r="E738" s="111"/>
      <c r="F738" s="111"/>
      <c r="G738" s="111"/>
      <c r="H738" s="111"/>
    </row>
    <row r="739" spans="1:8" ht="13" x14ac:dyDescent="0.15">
      <c r="A739" s="6"/>
      <c r="B739" s="70"/>
      <c r="C739" s="8"/>
      <c r="D739" s="8"/>
      <c r="E739" s="8"/>
      <c r="F739" s="8"/>
      <c r="G739" s="8"/>
      <c r="H739" s="8"/>
    </row>
    <row r="740" spans="1:8" ht="13" x14ac:dyDescent="0.15">
      <c r="A740" s="13"/>
      <c r="B740" s="70"/>
      <c r="C740" s="8"/>
      <c r="D740" s="8"/>
      <c r="E740" s="8"/>
      <c r="F740" s="8"/>
      <c r="G740" s="8"/>
      <c r="H740" s="8"/>
    </row>
    <row r="741" spans="1:8" ht="13" x14ac:dyDescent="0.15">
      <c r="A741" s="6"/>
      <c r="B741" s="70"/>
      <c r="C741" s="8"/>
      <c r="D741" s="8"/>
      <c r="E741" s="8"/>
      <c r="F741" s="8"/>
      <c r="G741" s="8"/>
      <c r="H741" s="8"/>
    </row>
    <row r="742" spans="1:8" ht="13" x14ac:dyDescent="0.15">
      <c r="A742" s="6"/>
      <c r="B742" s="6"/>
      <c r="C742" s="8"/>
      <c r="D742" s="8"/>
      <c r="E742" s="8"/>
      <c r="F742" s="8"/>
      <c r="G742" s="8"/>
      <c r="H742" s="8"/>
    </row>
    <row r="743" spans="1:8" ht="13" x14ac:dyDescent="0.15">
      <c r="A743" s="6"/>
      <c r="B743" s="6"/>
      <c r="C743" s="8"/>
      <c r="D743" s="8"/>
      <c r="E743" s="8"/>
      <c r="F743" s="8"/>
      <c r="G743" s="8"/>
      <c r="H743" s="8"/>
    </row>
    <row r="744" spans="1:8" ht="13" x14ac:dyDescent="0.15">
      <c r="A744" s="6"/>
      <c r="B744" s="6"/>
      <c r="C744" s="8"/>
      <c r="D744" s="8"/>
      <c r="E744" s="8"/>
      <c r="F744" s="8"/>
      <c r="G744" s="8"/>
      <c r="H744" s="8"/>
    </row>
    <row r="745" spans="1:8" ht="13" x14ac:dyDescent="0.15">
      <c r="A745" s="6"/>
      <c r="B745" s="6"/>
      <c r="C745" s="8"/>
      <c r="D745" s="8"/>
      <c r="E745" s="8"/>
      <c r="F745" s="8"/>
      <c r="G745" s="8"/>
      <c r="H745" s="8"/>
    </row>
    <row r="746" spans="1:8" ht="13" x14ac:dyDescent="0.15">
      <c r="A746" s="6"/>
      <c r="B746" s="6"/>
      <c r="C746" s="8"/>
      <c r="D746" s="8"/>
      <c r="E746" s="8"/>
      <c r="F746" s="8"/>
      <c r="G746" s="8"/>
      <c r="H746" s="8"/>
    </row>
    <row r="747" spans="1:8" ht="13" x14ac:dyDescent="0.15">
      <c r="A747" s="13"/>
      <c r="B747" s="6"/>
      <c r="C747" s="8"/>
      <c r="D747" s="8"/>
      <c r="E747" s="8"/>
      <c r="F747" s="8"/>
      <c r="G747" s="8"/>
      <c r="H747" s="8"/>
    </row>
    <row r="748" spans="1:8" ht="13" x14ac:dyDescent="0.15">
      <c r="A748" s="6"/>
      <c r="B748" s="6"/>
      <c r="C748" s="8"/>
      <c r="D748" s="8"/>
      <c r="E748" s="8"/>
      <c r="F748" s="8"/>
      <c r="G748" s="8"/>
      <c r="H748" s="8"/>
    </row>
    <row r="749" spans="1:8" ht="13" x14ac:dyDescent="0.15">
      <c r="A749" s="39"/>
      <c r="B749" s="6"/>
      <c r="C749" s="8"/>
      <c r="D749" s="8"/>
      <c r="E749" s="8"/>
      <c r="F749" s="8"/>
      <c r="G749" s="8"/>
      <c r="H749" s="8"/>
    </row>
    <row r="750" spans="1:8" ht="13" x14ac:dyDescent="0.15">
      <c r="A750" s="39"/>
      <c r="B750" s="6"/>
      <c r="C750" s="8"/>
      <c r="D750" s="8"/>
      <c r="E750" s="8"/>
      <c r="F750" s="8"/>
      <c r="G750" s="8"/>
      <c r="H750" s="8"/>
    </row>
    <row r="751" spans="1:8" ht="13" x14ac:dyDescent="0.15">
      <c r="A751" s="119"/>
      <c r="B751" s="39"/>
      <c r="C751" s="8"/>
      <c r="D751" s="8"/>
      <c r="E751" s="8"/>
      <c r="F751" s="8"/>
      <c r="G751" s="8"/>
      <c r="H751" s="8"/>
    </row>
    <row r="752" spans="1:8" ht="13" x14ac:dyDescent="0.15">
      <c r="A752" s="39"/>
      <c r="B752" s="39"/>
      <c r="C752" s="8"/>
      <c r="D752" s="125"/>
      <c r="E752" s="125"/>
      <c r="F752" s="125"/>
      <c r="G752" s="125"/>
      <c r="H752" s="125"/>
    </row>
    <row r="753" spans="1:8" ht="13" x14ac:dyDescent="0.15">
      <c r="A753" s="39"/>
      <c r="B753" s="39"/>
      <c r="C753" s="8"/>
      <c r="D753" s="125"/>
      <c r="E753" s="125"/>
      <c r="F753" s="125"/>
      <c r="G753" s="125"/>
      <c r="H753" s="125"/>
    </row>
    <row r="754" spans="1:8" ht="13" x14ac:dyDescent="0.15">
      <c r="A754" s="39"/>
      <c r="B754" s="39"/>
      <c r="C754" s="8"/>
      <c r="D754" s="125"/>
      <c r="E754" s="125"/>
      <c r="F754" s="125"/>
      <c r="G754" s="125"/>
      <c r="H754" s="125"/>
    </row>
    <row r="755" spans="1:8" ht="13" x14ac:dyDescent="0.15">
      <c r="A755" s="39"/>
      <c r="B755" s="39"/>
      <c r="C755" s="8"/>
      <c r="D755" s="125"/>
      <c r="E755" s="125"/>
      <c r="F755" s="125"/>
      <c r="G755" s="125"/>
      <c r="H755" s="125"/>
    </row>
    <row r="756" spans="1:8" ht="13" x14ac:dyDescent="0.15">
      <c r="A756" s="39"/>
      <c r="B756" s="39"/>
      <c r="C756" s="8"/>
      <c r="D756" s="125"/>
      <c r="E756" s="125"/>
      <c r="F756" s="125"/>
      <c r="G756" s="125"/>
      <c r="H756" s="125"/>
    </row>
    <row r="757" spans="1:8" ht="13" x14ac:dyDescent="0.15">
      <c r="A757" s="39"/>
      <c r="B757" s="39"/>
      <c r="C757" s="8"/>
      <c r="D757" s="125"/>
      <c r="E757" s="125"/>
      <c r="F757" s="125"/>
      <c r="G757" s="125"/>
      <c r="H757" s="125"/>
    </row>
    <row r="758" spans="1:8" ht="13" x14ac:dyDescent="0.15">
      <c r="A758" s="39"/>
      <c r="B758" s="39"/>
      <c r="C758" s="8"/>
      <c r="D758" s="125"/>
      <c r="E758" s="125"/>
      <c r="F758" s="125"/>
      <c r="G758" s="125"/>
      <c r="H758" s="125"/>
    </row>
    <row r="759" spans="1:8" ht="13" x14ac:dyDescent="0.15">
      <c r="A759" s="39"/>
      <c r="B759" s="39"/>
      <c r="C759" s="8"/>
      <c r="D759" s="125"/>
      <c r="E759" s="125"/>
      <c r="F759" s="125"/>
      <c r="G759" s="125"/>
      <c r="H759" s="125"/>
    </row>
    <row r="760" spans="1:8" ht="13" x14ac:dyDescent="0.15">
      <c r="A760" s="119"/>
      <c r="B760" s="39"/>
      <c r="C760" s="8"/>
      <c r="D760" s="125"/>
      <c r="E760" s="125"/>
      <c r="F760" s="125"/>
      <c r="G760" s="125"/>
      <c r="H760" s="125"/>
    </row>
    <row r="761" spans="1:8" ht="13" x14ac:dyDescent="0.15">
      <c r="A761" s="39"/>
      <c r="B761" s="39"/>
      <c r="C761" s="8"/>
      <c r="D761" s="125"/>
      <c r="E761" s="125"/>
      <c r="F761" s="125"/>
      <c r="G761" s="125"/>
      <c r="H761" s="125"/>
    </row>
    <row r="762" spans="1:8" ht="13" x14ac:dyDescent="0.15">
      <c r="A762" s="39"/>
      <c r="B762" s="39"/>
      <c r="C762" s="8"/>
      <c r="D762" s="125"/>
      <c r="E762" s="125"/>
      <c r="F762" s="125"/>
      <c r="G762" s="125"/>
      <c r="H762" s="125"/>
    </row>
    <row r="763" spans="1:8" ht="13" x14ac:dyDescent="0.15">
      <c r="A763" s="39"/>
      <c r="B763" s="39"/>
      <c r="C763" s="8"/>
      <c r="D763" s="125"/>
      <c r="E763" s="125"/>
      <c r="F763" s="125"/>
      <c r="G763" s="125"/>
      <c r="H763" s="125"/>
    </row>
    <row r="764" spans="1:8" ht="13" x14ac:dyDescent="0.15">
      <c r="A764" s="39"/>
      <c r="B764" s="39"/>
      <c r="C764" s="8"/>
      <c r="D764" s="125"/>
      <c r="E764" s="125"/>
      <c r="F764" s="125"/>
      <c r="G764" s="125"/>
      <c r="H764" s="125"/>
    </row>
    <row r="765" spans="1:8" ht="13" x14ac:dyDescent="0.15">
      <c r="A765" s="39"/>
      <c r="B765" s="39"/>
      <c r="C765" s="8"/>
      <c r="D765" s="125"/>
      <c r="E765" s="125"/>
      <c r="F765" s="125"/>
      <c r="G765" s="125"/>
      <c r="H765" s="125"/>
    </row>
    <row r="766" spans="1:8" ht="13" x14ac:dyDescent="0.15">
      <c r="A766" s="39"/>
      <c r="B766" s="39"/>
      <c r="C766" s="8"/>
      <c r="D766" s="125"/>
      <c r="E766" s="125"/>
      <c r="F766" s="125"/>
      <c r="G766" s="125"/>
      <c r="H766" s="125"/>
    </row>
    <row r="767" spans="1:8" ht="13" x14ac:dyDescent="0.15">
      <c r="A767" s="39"/>
      <c r="B767" s="39"/>
      <c r="C767" s="8"/>
      <c r="D767" s="125"/>
      <c r="E767" s="125"/>
      <c r="F767" s="125"/>
      <c r="G767" s="125"/>
      <c r="H767" s="125"/>
    </row>
    <row r="768" spans="1:8" ht="13" x14ac:dyDescent="0.15">
      <c r="A768" s="6"/>
      <c r="B768" s="6"/>
      <c r="C768" s="8"/>
      <c r="D768" s="8"/>
      <c r="E768" s="8"/>
      <c r="F768" s="8"/>
      <c r="G768" s="8"/>
      <c r="H768" s="8"/>
    </row>
    <row r="769" spans="1:8" ht="13" x14ac:dyDescent="0.15">
      <c r="A769" s="119"/>
      <c r="B769" s="6"/>
      <c r="C769" s="8"/>
      <c r="D769" s="8"/>
      <c r="E769" s="8"/>
      <c r="F769" s="8"/>
      <c r="G769" s="8"/>
      <c r="H769" s="8"/>
    </row>
    <row r="770" spans="1:8" ht="13" x14ac:dyDescent="0.15">
      <c r="A770" s="39"/>
      <c r="B770" s="6"/>
      <c r="C770" s="8"/>
      <c r="D770" s="8"/>
      <c r="E770" s="8"/>
      <c r="F770" s="8"/>
      <c r="G770" s="8"/>
      <c r="H770" s="8"/>
    </row>
    <row r="771" spans="1:8" ht="13" x14ac:dyDescent="0.15">
      <c r="A771" s="39"/>
      <c r="B771" s="6"/>
      <c r="C771" s="8"/>
      <c r="D771" s="8"/>
      <c r="E771" s="8"/>
      <c r="F771" s="8"/>
      <c r="G771" s="8"/>
      <c r="H771" s="8"/>
    </row>
    <row r="772" spans="1:8" ht="13" x14ac:dyDescent="0.15">
      <c r="A772" s="39"/>
      <c r="B772" s="6"/>
      <c r="C772" s="8"/>
      <c r="D772" s="8"/>
      <c r="E772" s="8"/>
      <c r="F772" s="8"/>
      <c r="G772" s="8"/>
      <c r="H772" s="8"/>
    </row>
    <row r="773" spans="1:8" ht="13" x14ac:dyDescent="0.15">
      <c r="A773" s="39"/>
      <c r="B773" s="6"/>
      <c r="C773" s="8"/>
      <c r="D773" s="8"/>
      <c r="E773" s="8"/>
      <c r="F773" s="8"/>
      <c r="G773" s="8"/>
      <c r="H773" s="8"/>
    </row>
    <row r="774" spans="1:8" ht="13" x14ac:dyDescent="0.15">
      <c r="A774" s="39"/>
      <c r="B774" s="6"/>
      <c r="C774" s="8"/>
      <c r="D774" s="8"/>
      <c r="E774" s="8"/>
      <c r="F774" s="8"/>
      <c r="G774" s="8"/>
      <c r="H774" s="8"/>
    </row>
    <row r="775" spans="1:8" ht="13" x14ac:dyDescent="0.15">
      <c r="A775" s="39"/>
      <c r="B775" s="6"/>
      <c r="C775" s="8"/>
      <c r="D775" s="8"/>
      <c r="E775" s="8"/>
      <c r="F775" s="8"/>
      <c r="G775" s="8"/>
      <c r="H775" s="8"/>
    </row>
    <row r="776" spans="1:8" ht="13" x14ac:dyDescent="0.15">
      <c r="A776" s="39"/>
      <c r="B776" s="6"/>
      <c r="C776" s="8"/>
      <c r="D776" s="8"/>
      <c r="E776" s="8"/>
      <c r="F776" s="8"/>
      <c r="G776" s="8"/>
      <c r="H776" s="8"/>
    </row>
    <row r="777" spans="1:8" ht="13" x14ac:dyDescent="0.15">
      <c r="A777" s="6"/>
      <c r="B777" s="6"/>
      <c r="C777" s="8"/>
      <c r="D777" s="8"/>
      <c r="E777" s="8"/>
      <c r="F777" s="8"/>
      <c r="G777" s="8"/>
      <c r="H777" s="8"/>
    </row>
    <row r="778" spans="1:8" ht="13" x14ac:dyDescent="0.15">
      <c r="A778" s="95"/>
      <c r="B778" s="6"/>
      <c r="C778" s="8"/>
      <c r="D778" s="8"/>
      <c r="E778" s="8"/>
      <c r="F778" s="8"/>
      <c r="G778" s="8"/>
      <c r="H778" s="8"/>
    </row>
    <row r="779" spans="1:8" ht="13" x14ac:dyDescent="0.15">
      <c r="A779" s="95"/>
      <c r="B779" s="6"/>
      <c r="C779" s="8"/>
      <c r="D779" s="8"/>
      <c r="E779" s="8"/>
      <c r="F779" s="8"/>
      <c r="G779" s="8"/>
      <c r="H779" s="8"/>
    </row>
    <row r="780" spans="1:8" ht="13" x14ac:dyDescent="0.15">
      <c r="A780" s="95"/>
      <c r="B780" s="6"/>
      <c r="C780" s="8"/>
      <c r="D780" s="8"/>
      <c r="E780" s="8"/>
      <c r="F780" s="8"/>
      <c r="G780" s="8"/>
      <c r="H780" s="8"/>
    </row>
    <row r="781" spans="1:8" ht="13" x14ac:dyDescent="0.15">
      <c r="A781" s="7"/>
      <c r="B781" s="6"/>
      <c r="C781" s="6"/>
      <c r="D781" s="6"/>
      <c r="E781" s="6"/>
      <c r="F781" s="6"/>
      <c r="G781" s="6"/>
      <c r="H781" s="6"/>
    </row>
    <row r="782" spans="1:8" ht="13" x14ac:dyDescent="0.15">
      <c r="A782" s="11"/>
      <c r="B782" s="6"/>
    </row>
    <row r="783" spans="1:8" ht="13" x14ac:dyDescent="0.15">
      <c r="A783" s="11"/>
      <c r="B783" s="6"/>
      <c r="C783" s="51"/>
      <c r="D783" s="51"/>
      <c r="E783" s="51"/>
      <c r="F783" s="51"/>
      <c r="G783" s="51"/>
      <c r="H783" s="51"/>
    </row>
    <row r="784" spans="1:8" ht="13" collapsed="1" x14ac:dyDescent="0.15">
      <c r="A784" s="11"/>
      <c r="B784" s="6"/>
      <c r="C784" s="12"/>
      <c r="D784" s="12"/>
      <c r="E784" s="51"/>
      <c r="F784" s="51"/>
      <c r="G784" s="51"/>
      <c r="H784" s="51"/>
    </row>
    <row r="785" spans="1:8" ht="13" hidden="1" outlineLevel="1" x14ac:dyDescent="0.15">
      <c r="A785" s="13"/>
      <c r="B785" s="13"/>
      <c r="C785" s="110"/>
      <c r="D785" s="110"/>
      <c r="E785" s="110"/>
      <c r="F785" s="110"/>
      <c r="G785" s="110"/>
      <c r="H785" s="110"/>
    </row>
    <row r="786" spans="1:8" ht="13" x14ac:dyDescent="0.15">
      <c r="A786" s="13"/>
      <c r="B786" s="13"/>
      <c r="C786" s="17"/>
      <c r="D786" s="17"/>
      <c r="E786" s="17"/>
      <c r="F786" s="17"/>
      <c r="G786" s="17"/>
      <c r="H786" s="17"/>
    </row>
    <row r="787" spans="1:8" ht="13" x14ac:dyDescent="0.15">
      <c r="A787" s="13"/>
      <c r="B787" s="13"/>
      <c r="C787" s="7"/>
      <c r="D787" s="7"/>
      <c r="E787" s="7"/>
      <c r="F787" s="7"/>
      <c r="G787" s="7"/>
      <c r="H787" s="7"/>
    </row>
    <row r="788" spans="1:8" ht="13" x14ac:dyDescent="0.15">
      <c r="A788" s="6"/>
      <c r="B788" s="13"/>
      <c r="C788" s="30"/>
      <c r="D788" s="30"/>
      <c r="E788" s="30"/>
      <c r="F788" s="30"/>
      <c r="G788" s="30"/>
      <c r="H788" s="30"/>
    </row>
    <row r="789" spans="1:8" ht="13" x14ac:dyDescent="0.15">
      <c r="A789" s="6"/>
      <c r="B789" s="13"/>
      <c r="C789" s="30"/>
      <c r="D789" s="30"/>
      <c r="E789" s="30"/>
      <c r="F789" s="30"/>
      <c r="G789" s="30"/>
      <c r="H789" s="30"/>
    </row>
    <row r="790" spans="1:8" ht="13" x14ac:dyDescent="0.15">
      <c r="A790" s="6"/>
      <c r="B790" s="13"/>
      <c r="C790" s="30"/>
      <c r="D790" s="30"/>
      <c r="E790" s="30"/>
      <c r="F790" s="30"/>
      <c r="G790" s="30"/>
      <c r="H790" s="30"/>
    </row>
    <row r="791" spans="1:8" ht="13" x14ac:dyDescent="0.15">
      <c r="A791" s="6"/>
      <c r="B791" s="13"/>
      <c r="C791" s="29"/>
      <c r="D791" s="29"/>
      <c r="E791" s="29"/>
      <c r="F791" s="29"/>
      <c r="G791" s="29"/>
      <c r="H791" s="29"/>
    </row>
    <row r="792" spans="1:8" ht="13" x14ac:dyDescent="0.15">
      <c r="A792" s="6"/>
      <c r="B792" s="13"/>
      <c r="C792" s="61"/>
      <c r="D792" s="61"/>
      <c r="E792" s="61"/>
      <c r="F792" s="61"/>
      <c r="G792" s="61"/>
      <c r="H792" s="61"/>
    </row>
    <row r="793" spans="1:8" ht="13" x14ac:dyDescent="0.15">
      <c r="A793" s="6"/>
      <c r="B793" s="13"/>
      <c r="C793" s="30"/>
      <c r="D793" s="30"/>
      <c r="E793" s="30"/>
      <c r="F793" s="30"/>
      <c r="G793" s="30"/>
      <c r="H793" s="30"/>
    </row>
    <row r="794" spans="1:8" ht="13" x14ac:dyDescent="0.15">
      <c r="A794" s="13"/>
      <c r="B794" s="13"/>
      <c r="C794" s="111"/>
      <c r="D794" s="111"/>
      <c r="E794" s="111"/>
      <c r="F794" s="111"/>
      <c r="G794" s="111"/>
      <c r="H794" s="111"/>
    </row>
    <row r="795" spans="1:8" ht="13" x14ac:dyDescent="0.15">
      <c r="A795" s="6"/>
      <c r="B795" s="6"/>
      <c r="C795" s="112"/>
      <c r="D795" s="112"/>
      <c r="E795" s="112"/>
      <c r="F795" s="112"/>
      <c r="G795" s="112"/>
      <c r="H795" s="112"/>
    </row>
    <row r="796" spans="1:8" ht="13" x14ac:dyDescent="0.15">
      <c r="A796" s="13"/>
      <c r="B796" s="6"/>
      <c r="C796" s="112"/>
      <c r="D796" s="112"/>
      <c r="E796" s="112"/>
      <c r="F796" s="112"/>
      <c r="G796" s="112"/>
      <c r="H796" s="112"/>
    </row>
    <row r="797" spans="1:8" ht="13" x14ac:dyDescent="0.15">
      <c r="A797" s="6"/>
      <c r="B797" s="6"/>
      <c r="C797" s="30"/>
      <c r="D797" s="30"/>
      <c r="E797" s="30"/>
      <c r="F797" s="30"/>
      <c r="G797" s="30"/>
      <c r="H797" s="30"/>
    </row>
    <row r="798" spans="1:8" ht="13" x14ac:dyDescent="0.15">
      <c r="A798" s="6"/>
      <c r="B798" s="6"/>
      <c r="C798" s="30"/>
      <c r="D798" s="30"/>
      <c r="E798" s="30"/>
      <c r="F798" s="30"/>
      <c r="G798" s="30"/>
      <c r="H798" s="30"/>
    </row>
    <row r="799" spans="1:8" ht="13" x14ac:dyDescent="0.15">
      <c r="A799" s="6"/>
      <c r="B799" s="6"/>
      <c r="C799" s="30"/>
      <c r="D799" s="30"/>
      <c r="E799" s="30"/>
      <c r="F799" s="30"/>
      <c r="G799" s="30"/>
      <c r="H799" s="30"/>
    </row>
    <row r="800" spans="1:8" ht="13" x14ac:dyDescent="0.15">
      <c r="A800" s="6"/>
      <c r="B800" s="6"/>
      <c r="C800" s="30"/>
      <c r="D800" s="30"/>
      <c r="E800" s="30"/>
      <c r="F800" s="30"/>
      <c r="G800" s="30"/>
      <c r="H800" s="30"/>
    </row>
    <row r="801" spans="1:8" ht="13" x14ac:dyDescent="0.15">
      <c r="A801" s="6"/>
      <c r="B801" s="6"/>
      <c r="C801" s="61"/>
      <c r="D801" s="61"/>
      <c r="E801" s="61"/>
      <c r="F801" s="61"/>
      <c r="G801" s="61"/>
      <c r="H801" s="61"/>
    </row>
    <row r="802" spans="1:8" ht="13" x14ac:dyDescent="0.15">
      <c r="A802" s="6"/>
      <c r="B802" s="6"/>
      <c r="C802" s="30"/>
      <c r="D802" s="30"/>
      <c r="E802" s="30"/>
      <c r="F802" s="30"/>
      <c r="G802" s="30"/>
      <c r="H802" s="30"/>
    </row>
    <row r="803" spans="1:8" ht="13" x14ac:dyDescent="0.15">
      <c r="A803" s="13"/>
      <c r="B803" s="6"/>
      <c r="C803" s="111"/>
      <c r="D803" s="111"/>
      <c r="E803" s="111"/>
      <c r="F803" s="111"/>
      <c r="G803" s="111"/>
      <c r="H803" s="111"/>
    </row>
    <row r="804" spans="1:8" ht="13" x14ac:dyDescent="0.15">
      <c r="A804" s="6"/>
      <c r="B804" s="70"/>
      <c r="C804" s="8"/>
      <c r="D804" s="8"/>
      <c r="E804" s="8"/>
      <c r="F804" s="8"/>
      <c r="G804" s="8"/>
      <c r="H804" s="8"/>
    </row>
    <row r="805" spans="1:8" ht="13" x14ac:dyDescent="0.15">
      <c r="A805" s="13"/>
      <c r="B805" s="70"/>
      <c r="C805" s="8"/>
      <c r="D805" s="8"/>
      <c r="E805" s="8"/>
      <c r="F805" s="8"/>
      <c r="G805" s="8"/>
      <c r="H805" s="8"/>
    </row>
    <row r="806" spans="1:8" ht="13" x14ac:dyDescent="0.15">
      <c r="A806" s="6"/>
      <c r="B806" s="70"/>
      <c r="C806" s="8"/>
      <c r="D806" s="8"/>
      <c r="E806" s="8"/>
      <c r="F806" s="8"/>
      <c r="G806" s="8"/>
      <c r="H806" s="8"/>
    </row>
    <row r="807" spans="1:8" ht="13" x14ac:dyDescent="0.15">
      <c r="A807" s="6"/>
      <c r="B807" s="6"/>
      <c r="C807" s="8"/>
      <c r="D807" s="8"/>
      <c r="E807" s="8"/>
      <c r="F807" s="8"/>
      <c r="G807" s="8"/>
      <c r="H807" s="8"/>
    </row>
    <row r="808" spans="1:8" ht="13" x14ac:dyDescent="0.15">
      <c r="A808" s="6"/>
      <c r="B808" s="6"/>
      <c r="C808" s="8"/>
      <c r="D808" s="8"/>
      <c r="E808" s="8"/>
      <c r="F808" s="8"/>
      <c r="G808" s="8"/>
      <c r="H808" s="8"/>
    </row>
    <row r="809" spans="1:8" ht="13" x14ac:dyDescent="0.15">
      <c r="A809" s="6"/>
      <c r="B809" s="6"/>
      <c r="C809" s="8"/>
      <c r="D809" s="8"/>
      <c r="E809" s="8"/>
      <c r="F809" s="8"/>
      <c r="G809" s="8"/>
      <c r="H809" s="8"/>
    </row>
    <row r="810" spans="1:8" ht="13" x14ac:dyDescent="0.15">
      <c r="A810" s="6"/>
      <c r="B810" s="6"/>
      <c r="C810" s="8"/>
      <c r="D810" s="8"/>
      <c r="E810" s="8"/>
      <c r="F810" s="8"/>
      <c r="G810" s="8"/>
      <c r="H810" s="8"/>
    </row>
    <row r="811" spans="1:8" ht="13" x14ac:dyDescent="0.15">
      <c r="A811" s="6"/>
      <c r="B811" s="6"/>
      <c r="C811" s="8"/>
      <c r="D811" s="8"/>
      <c r="E811" s="8"/>
      <c r="F811" s="8"/>
      <c r="G811" s="8"/>
      <c r="H811" s="8"/>
    </row>
    <row r="812" spans="1:8" ht="13" x14ac:dyDescent="0.15">
      <c r="A812" s="13"/>
      <c r="B812" s="6"/>
      <c r="C812" s="8"/>
      <c r="D812" s="8"/>
      <c r="E812" s="8"/>
      <c r="F812" s="8"/>
      <c r="G812" s="8"/>
      <c r="H812" s="8"/>
    </row>
    <row r="813" spans="1:8" ht="13" x14ac:dyDescent="0.15">
      <c r="A813" s="6"/>
      <c r="B813" s="6"/>
      <c r="C813" s="8"/>
      <c r="D813" s="8"/>
      <c r="E813" s="8"/>
      <c r="F813" s="8"/>
      <c r="G813" s="8"/>
      <c r="H813" s="8"/>
    </row>
    <row r="814" spans="1:8" ht="13" x14ac:dyDescent="0.15">
      <c r="A814" s="39"/>
      <c r="B814" s="6"/>
      <c r="C814" s="8"/>
      <c r="D814" s="8"/>
      <c r="E814" s="8"/>
      <c r="F814" s="8"/>
      <c r="G814" s="8"/>
      <c r="H814" s="8"/>
    </row>
    <row r="815" spans="1:8" ht="13" x14ac:dyDescent="0.15">
      <c r="A815" s="39"/>
      <c r="B815" s="6"/>
      <c r="C815" s="8"/>
      <c r="D815" s="8"/>
      <c r="E815" s="8"/>
      <c r="F815" s="8"/>
      <c r="G815" s="8"/>
      <c r="H815" s="8"/>
    </row>
    <row r="816" spans="1:8" ht="13" x14ac:dyDescent="0.15">
      <c r="A816" s="119"/>
      <c r="B816" s="39"/>
      <c r="C816" s="8"/>
      <c r="D816" s="8"/>
      <c r="E816" s="8"/>
      <c r="F816" s="8"/>
      <c r="G816" s="8"/>
      <c r="H816" s="8"/>
    </row>
    <row r="817" spans="1:8" ht="13" x14ac:dyDescent="0.15">
      <c r="A817" s="39"/>
      <c r="B817" s="39"/>
      <c r="C817" s="8"/>
      <c r="D817" s="125"/>
      <c r="E817" s="125"/>
      <c r="F817" s="125"/>
      <c r="G817" s="125"/>
      <c r="H817" s="125"/>
    </row>
    <row r="818" spans="1:8" ht="13" x14ac:dyDescent="0.15">
      <c r="A818" s="39"/>
      <c r="B818" s="39"/>
      <c r="C818" s="8"/>
      <c r="D818" s="125"/>
      <c r="E818" s="125"/>
      <c r="F818" s="125"/>
      <c r="G818" s="125"/>
      <c r="H818" s="125"/>
    </row>
    <row r="819" spans="1:8" ht="13" x14ac:dyDescent="0.15">
      <c r="A819" s="39"/>
      <c r="B819" s="39"/>
      <c r="C819" s="8"/>
      <c r="D819" s="125"/>
      <c r="E819" s="125"/>
      <c r="F819" s="125"/>
      <c r="G819" s="125"/>
      <c r="H819" s="125"/>
    </row>
    <row r="820" spans="1:8" ht="13" x14ac:dyDescent="0.15">
      <c r="A820" s="39"/>
      <c r="B820" s="39"/>
      <c r="C820" s="8"/>
      <c r="D820" s="125"/>
      <c r="E820" s="125"/>
      <c r="F820" s="125"/>
      <c r="G820" s="125"/>
      <c r="H820" s="125"/>
    </row>
    <row r="821" spans="1:8" ht="13" x14ac:dyDescent="0.15">
      <c r="A821" s="39"/>
      <c r="B821" s="39"/>
      <c r="C821" s="8"/>
      <c r="D821" s="125"/>
      <c r="E821" s="125"/>
      <c r="F821" s="125"/>
      <c r="G821" s="125"/>
      <c r="H821" s="125"/>
    </row>
    <row r="822" spans="1:8" ht="13" x14ac:dyDescent="0.15">
      <c r="A822" s="39"/>
      <c r="B822" s="39"/>
      <c r="C822" s="8"/>
      <c r="D822" s="125"/>
      <c r="E822" s="125"/>
      <c r="F822" s="125"/>
      <c r="G822" s="125"/>
      <c r="H822" s="125"/>
    </row>
    <row r="823" spans="1:8" ht="13" x14ac:dyDescent="0.15">
      <c r="A823" s="39"/>
      <c r="B823" s="39"/>
      <c r="C823" s="8"/>
      <c r="D823" s="125"/>
      <c r="E823" s="125"/>
      <c r="F823" s="125"/>
      <c r="G823" s="125"/>
      <c r="H823" s="125"/>
    </row>
    <row r="824" spans="1:8" ht="13" x14ac:dyDescent="0.15">
      <c r="A824" s="39"/>
      <c r="B824" s="39"/>
      <c r="C824" s="8"/>
      <c r="D824" s="125"/>
      <c r="E824" s="125"/>
      <c r="F824" s="125"/>
      <c r="G824" s="125"/>
      <c r="H824" s="125"/>
    </row>
    <row r="825" spans="1:8" ht="13" x14ac:dyDescent="0.15">
      <c r="A825" s="119"/>
      <c r="B825" s="39"/>
      <c r="C825" s="8"/>
      <c r="D825" s="125"/>
      <c r="E825" s="125"/>
      <c r="F825" s="125"/>
      <c r="G825" s="125"/>
      <c r="H825" s="125"/>
    </row>
    <row r="826" spans="1:8" ht="13" x14ac:dyDescent="0.15">
      <c r="A826" s="39"/>
      <c r="B826" s="39"/>
      <c r="C826" s="8"/>
      <c r="D826" s="125"/>
      <c r="E826" s="125"/>
      <c r="F826" s="125"/>
      <c r="G826" s="125"/>
      <c r="H826" s="125"/>
    </row>
    <row r="827" spans="1:8" ht="13" x14ac:dyDescent="0.15">
      <c r="A827" s="39"/>
      <c r="B827" s="39"/>
      <c r="C827" s="8"/>
      <c r="D827" s="125"/>
      <c r="E827" s="125"/>
      <c r="F827" s="125"/>
      <c r="G827" s="125"/>
      <c r="H827" s="125"/>
    </row>
    <row r="828" spans="1:8" ht="13" x14ac:dyDescent="0.15">
      <c r="A828" s="39"/>
      <c r="B828" s="39"/>
      <c r="C828" s="8"/>
      <c r="D828" s="125"/>
      <c r="E828" s="125"/>
      <c r="F828" s="125"/>
      <c r="G828" s="125"/>
      <c r="H828" s="125"/>
    </row>
    <row r="829" spans="1:8" ht="13" x14ac:dyDescent="0.15">
      <c r="A829" s="39"/>
      <c r="B829" s="39"/>
      <c r="C829" s="8"/>
      <c r="D829" s="125"/>
      <c r="E829" s="125"/>
      <c r="F829" s="125"/>
      <c r="G829" s="125"/>
      <c r="H829" s="125"/>
    </row>
    <row r="830" spans="1:8" ht="13" x14ac:dyDescent="0.15">
      <c r="A830" s="39"/>
      <c r="B830" s="39"/>
      <c r="C830" s="8"/>
      <c r="D830" s="125"/>
      <c r="E830" s="125"/>
      <c r="F830" s="125"/>
      <c r="G830" s="125"/>
      <c r="H830" s="125"/>
    </row>
    <row r="831" spans="1:8" ht="13" x14ac:dyDescent="0.15">
      <c r="A831" s="39"/>
      <c r="B831" s="39"/>
      <c r="C831" s="8"/>
      <c r="D831" s="125"/>
      <c r="E831" s="125"/>
      <c r="F831" s="125"/>
      <c r="G831" s="125"/>
      <c r="H831" s="125"/>
    </row>
    <row r="832" spans="1:8" ht="13" x14ac:dyDescent="0.15">
      <c r="A832" s="39"/>
      <c r="B832" s="39"/>
      <c r="C832" s="8"/>
      <c r="D832" s="125"/>
      <c r="E832" s="125"/>
      <c r="F832" s="125"/>
      <c r="G832" s="125"/>
      <c r="H832" s="125"/>
    </row>
    <row r="833" spans="1:8" ht="13" x14ac:dyDescent="0.15">
      <c r="A833" s="6"/>
      <c r="B833" s="6"/>
      <c r="C833" s="8"/>
      <c r="D833" s="8"/>
      <c r="E833" s="8"/>
      <c r="F833" s="8"/>
      <c r="G833" s="8"/>
      <c r="H833" s="8"/>
    </row>
    <row r="834" spans="1:8" ht="13" x14ac:dyDescent="0.15">
      <c r="A834" s="119"/>
      <c r="B834" s="6"/>
      <c r="C834" s="8"/>
      <c r="D834" s="8"/>
      <c r="E834" s="8"/>
      <c r="F834" s="8"/>
      <c r="G834" s="8"/>
      <c r="H834" s="8"/>
    </row>
    <row r="835" spans="1:8" ht="13" x14ac:dyDescent="0.15">
      <c r="A835" s="39"/>
      <c r="B835" s="6"/>
      <c r="C835" s="8"/>
      <c r="D835" s="8"/>
      <c r="E835" s="8"/>
      <c r="F835" s="8"/>
      <c r="G835" s="8"/>
      <c r="H835" s="8"/>
    </row>
    <row r="836" spans="1:8" ht="13" x14ac:dyDescent="0.15">
      <c r="A836" s="39"/>
      <c r="B836" s="6"/>
      <c r="C836" s="8"/>
      <c r="D836" s="8"/>
      <c r="E836" s="8"/>
      <c r="F836" s="8"/>
      <c r="G836" s="8"/>
      <c r="H836" s="8"/>
    </row>
    <row r="837" spans="1:8" ht="13" x14ac:dyDescent="0.15">
      <c r="A837" s="39"/>
      <c r="B837" s="6"/>
      <c r="C837" s="8"/>
      <c r="D837" s="8"/>
      <c r="E837" s="8"/>
      <c r="F837" s="8"/>
      <c r="G837" s="8"/>
      <c r="H837" s="8"/>
    </row>
    <row r="838" spans="1:8" ht="13" x14ac:dyDescent="0.15">
      <c r="A838" s="39"/>
      <c r="B838" s="6"/>
      <c r="C838" s="8"/>
      <c r="D838" s="8"/>
      <c r="E838" s="8"/>
      <c r="F838" s="8"/>
      <c r="G838" s="8"/>
      <c r="H838" s="8"/>
    </row>
    <row r="839" spans="1:8" ht="13" x14ac:dyDescent="0.15">
      <c r="A839" s="39"/>
      <c r="B839" s="6"/>
      <c r="C839" s="8"/>
      <c r="D839" s="8"/>
      <c r="E839" s="8"/>
      <c r="F839" s="8"/>
      <c r="G839" s="8"/>
      <c r="H839" s="8"/>
    </row>
    <row r="840" spans="1:8" ht="13" x14ac:dyDescent="0.15">
      <c r="A840" s="39"/>
      <c r="B840" s="6"/>
      <c r="C840" s="8"/>
      <c r="D840" s="8"/>
      <c r="E840" s="8"/>
      <c r="F840" s="8"/>
      <c r="G840" s="8"/>
      <c r="H840" s="8"/>
    </row>
    <row r="841" spans="1:8" ht="13" x14ac:dyDescent="0.15">
      <c r="A841" s="39"/>
      <c r="B841" s="6"/>
      <c r="C841" s="8"/>
      <c r="D841" s="8"/>
      <c r="E841" s="8"/>
      <c r="F841" s="8"/>
      <c r="G841" s="8"/>
      <c r="H841" s="8"/>
    </row>
    <row r="842" spans="1:8" ht="13" x14ac:dyDescent="0.15">
      <c r="A842" s="6"/>
      <c r="B842" s="6"/>
      <c r="C842" s="8"/>
      <c r="D842" s="8"/>
      <c r="E842" s="8"/>
      <c r="F842" s="8"/>
      <c r="G842" s="8"/>
      <c r="H842" s="8"/>
    </row>
    <row r="843" spans="1:8" ht="13" x14ac:dyDescent="0.15">
      <c r="A843" s="95"/>
      <c r="B843" s="6"/>
      <c r="C843" s="8"/>
      <c r="D843" s="8"/>
      <c r="E843" s="8"/>
      <c r="F843" s="8"/>
      <c r="G843" s="8"/>
      <c r="H843" s="8"/>
    </row>
    <row r="844" spans="1:8" ht="13" x14ac:dyDescent="0.15">
      <c r="A844" s="95"/>
      <c r="B844" s="6"/>
      <c r="C844" s="8"/>
      <c r="D844" s="8"/>
      <c r="E844" s="8"/>
      <c r="F844" s="8"/>
      <c r="G844" s="8"/>
      <c r="H844" s="8"/>
    </row>
    <row r="845" spans="1:8" ht="13" x14ac:dyDescent="0.15">
      <c r="A845" s="95"/>
      <c r="B845" s="6"/>
      <c r="C845" s="8"/>
      <c r="D845" s="8"/>
      <c r="E845" s="8"/>
      <c r="F845" s="8"/>
      <c r="G845" s="8"/>
      <c r="H845" s="8"/>
    </row>
    <row r="846" spans="1:8" ht="13" x14ac:dyDescent="0.15">
      <c r="A846" s="7"/>
      <c r="B846" s="6"/>
      <c r="C846" s="6"/>
      <c r="D846" s="6"/>
      <c r="E846" s="6"/>
      <c r="F846" s="6"/>
      <c r="G846" s="6"/>
      <c r="H846" s="6"/>
    </row>
    <row r="847" spans="1:8" ht="13" x14ac:dyDescent="0.15">
      <c r="A847" s="11"/>
      <c r="B847" s="6"/>
    </row>
    <row r="848" spans="1:8" ht="13" x14ac:dyDescent="0.15">
      <c r="A848" s="11"/>
      <c r="B848" s="6"/>
      <c r="C848" s="51"/>
      <c r="D848" s="51"/>
      <c r="E848" s="51"/>
      <c r="F848" s="51"/>
      <c r="G848" s="51"/>
      <c r="H848" s="51"/>
    </row>
    <row r="849" spans="1:8" ht="13" collapsed="1" x14ac:dyDescent="0.15">
      <c r="A849" s="11"/>
      <c r="B849" s="6"/>
      <c r="C849" s="12"/>
      <c r="D849" s="12"/>
      <c r="E849" s="51"/>
      <c r="F849" s="51"/>
      <c r="G849" s="51"/>
      <c r="H849" s="51"/>
    </row>
    <row r="850" spans="1:8" ht="13" hidden="1" outlineLevel="1" x14ac:dyDescent="0.15">
      <c r="A850" s="13"/>
      <c r="B850" s="13"/>
      <c r="C850" s="110"/>
      <c r="D850" s="110"/>
      <c r="E850" s="110"/>
      <c r="F850" s="110"/>
      <c r="G850" s="110"/>
      <c r="H850" s="110"/>
    </row>
    <row r="851" spans="1:8" ht="13" x14ac:dyDescent="0.15">
      <c r="A851" s="13"/>
      <c r="B851" s="13"/>
      <c r="C851" s="17"/>
      <c r="D851" s="17"/>
      <c r="E851" s="17"/>
      <c r="F851" s="17"/>
      <c r="G851" s="17"/>
      <c r="H851" s="17"/>
    </row>
    <row r="852" spans="1:8" ht="13" x14ac:dyDescent="0.15">
      <c r="A852" s="13"/>
      <c r="B852" s="13"/>
      <c r="C852" s="7"/>
      <c r="D852" s="7"/>
      <c r="E852" s="7"/>
      <c r="F852" s="7"/>
      <c r="G852" s="7"/>
      <c r="H852" s="7"/>
    </row>
    <row r="853" spans="1:8" ht="13" x14ac:dyDescent="0.15">
      <c r="A853" s="6"/>
      <c r="B853" s="13"/>
      <c r="C853" s="30"/>
      <c r="D853" s="30"/>
      <c r="E853" s="30"/>
      <c r="F853" s="30"/>
      <c r="G853" s="30"/>
      <c r="H853" s="30"/>
    </row>
    <row r="854" spans="1:8" ht="13" x14ac:dyDescent="0.15">
      <c r="A854" s="6"/>
      <c r="B854" s="13"/>
      <c r="C854" s="30"/>
      <c r="D854" s="30"/>
      <c r="E854" s="30"/>
      <c r="F854" s="30"/>
      <c r="G854" s="30"/>
      <c r="H854" s="30"/>
    </row>
    <row r="855" spans="1:8" ht="13" x14ac:dyDescent="0.15">
      <c r="A855" s="6"/>
      <c r="B855" s="13"/>
      <c r="C855" s="30"/>
      <c r="D855" s="30"/>
      <c r="E855" s="30"/>
      <c r="F855" s="30"/>
      <c r="G855" s="30"/>
      <c r="H855" s="30"/>
    </row>
    <row r="856" spans="1:8" ht="13" x14ac:dyDescent="0.15">
      <c r="A856" s="6"/>
      <c r="B856" s="13"/>
      <c r="C856" s="29"/>
      <c r="D856" s="29"/>
      <c r="E856" s="29"/>
      <c r="F856" s="29"/>
      <c r="G856" s="29"/>
      <c r="H856" s="29"/>
    </row>
    <row r="857" spans="1:8" ht="13" x14ac:dyDescent="0.15">
      <c r="A857" s="6"/>
      <c r="B857" s="13"/>
      <c r="C857" s="61"/>
      <c r="D857" s="61"/>
      <c r="E857" s="61"/>
      <c r="F857" s="61"/>
      <c r="G857" s="61"/>
      <c r="H857" s="61"/>
    </row>
    <row r="858" spans="1:8" ht="13" x14ac:dyDescent="0.15">
      <c r="A858" s="6"/>
      <c r="B858" s="13"/>
      <c r="C858" s="30"/>
      <c r="D858" s="30"/>
      <c r="E858" s="30"/>
      <c r="F858" s="30"/>
      <c r="G858" s="30"/>
      <c r="H858" s="30"/>
    </row>
    <row r="859" spans="1:8" ht="13" x14ac:dyDescent="0.15">
      <c r="A859" s="13"/>
      <c r="B859" s="13"/>
      <c r="C859" s="111"/>
      <c r="D859" s="111"/>
      <c r="E859" s="111"/>
      <c r="F859" s="111"/>
      <c r="G859" s="111"/>
      <c r="H859" s="111"/>
    </row>
    <row r="860" spans="1:8" ht="13" x14ac:dyDescent="0.15">
      <c r="A860" s="6"/>
      <c r="B860" s="6"/>
      <c r="C860" s="112"/>
      <c r="D860" s="112"/>
      <c r="E860" s="112"/>
      <c r="F860" s="112"/>
      <c r="G860" s="112"/>
      <c r="H860" s="112"/>
    </row>
    <row r="861" spans="1:8" ht="13" x14ac:dyDescent="0.15">
      <c r="A861" s="13"/>
      <c r="B861" s="6"/>
      <c r="C861" s="112"/>
      <c r="D861" s="112"/>
      <c r="E861" s="112"/>
      <c r="F861" s="112"/>
      <c r="G861" s="112"/>
      <c r="H861" s="112"/>
    </row>
    <row r="862" spans="1:8" ht="13" x14ac:dyDescent="0.15">
      <c r="A862" s="6"/>
      <c r="B862" s="6"/>
      <c r="C862" s="30"/>
      <c r="D862" s="30"/>
      <c r="E862" s="30"/>
      <c r="F862" s="30"/>
      <c r="G862" s="30"/>
      <c r="H862" s="30"/>
    </row>
    <row r="863" spans="1:8" ht="13" x14ac:dyDescent="0.15">
      <c r="A863" s="6"/>
      <c r="B863" s="6"/>
      <c r="C863" s="30"/>
      <c r="D863" s="30"/>
      <c r="E863" s="30"/>
      <c r="F863" s="30"/>
      <c r="G863" s="30"/>
      <c r="H863" s="30"/>
    </row>
    <row r="864" spans="1:8" ht="13" x14ac:dyDescent="0.15">
      <c r="A864" s="6"/>
      <c r="B864" s="6"/>
      <c r="C864" s="30"/>
      <c r="D864" s="30"/>
      <c r="E864" s="30"/>
      <c r="F864" s="30"/>
      <c r="G864" s="30"/>
      <c r="H864" s="30"/>
    </row>
    <row r="865" spans="1:8" ht="13" x14ac:dyDescent="0.15">
      <c r="A865" s="6"/>
      <c r="B865" s="6"/>
      <c r="C865" s="30"/>
      <c r="D865" s="30"/>
      <c r="E865" s="30"/>
      <c r="F865" s="30"/>
      <c r="G865" s="30"/>
      <c r="H865" s="30"/>
    </row>
    <row r="866" spans="1:8" ht="13" x14ac:dyDescent="0.15">
      <c r="A866" s="6"/>
      <c r="B866" s="6"/>
      <c r="C866" s="61"/>
      <c r="D866" s="61"/>
      <c r="E866" s="61"/>
      <c r="F866" s="61"/>
      <c r="G866" s="61"/>
      <c r="H866" s="61"/>
    </row>
    <row r="867" spans="1:8" ht="13" x14ac:dyDescent="0.15">
      <c r="A867" s="6"/>
      <c r="B867" s="6"/>
      <c r="C867" s="30"/>
      <c r="D867" s="30"/>
      <c r="E867" s="30"/>
      <c r="F867" s="30"/>
      <c r="G867" s="30"/>
      <c r="H867" s="30"/>
    </row>
    <row r="868" spans="1:8" ht="13" x14ac:dyDescent="0.15">
      <c r="A868" s="13"/>
      <c r="B868" s="6"/>
      <c r="C868" s="111"/>
      <c r="D868" s="111"/>
      <c r="E868" s="111"/>
      <c r="F868" s="111"/>
      <c r="G868" s="111"/>
      <c r="H868" s="111"/>
    </row>
    <row r="869" spans="1:8" ht="13" x14ac:dyDescent="0.15">
      <c r="A869" s="6"/>
      <c r="B869" s="70"/>
      <c r="C869" s="8"/>
      <c r="D869" s="8"/>
      <c r="E869" s="8"/>
      <c r="F869" s="8"/>
      <c r="G869" s="8"/>
      <c r="H869" s="8"/>
    </row>
    <row r="870" spans="1:8" ht="13" x14ac:dyDescent="0.15">
      <c r="A870" s="13"/>
      <c r="B870" s="70"/>
      <c r="C870" s="8"/>
      <c r="D870" s="8"/>
      <c r="E870" s="8"/>
      <c r="F870" s="8"/>
      <c r="G870" s="8"/>
      <c r="H870" s="8"/>
    </row>
    <row r="871" spans="1:8" ht="13" x14ac:dyDescent="0.15">
      <c r="A871" s="6"/>
      <c r="B871" s="70"/>
      <c r="C871" s="8"/>
      <c r="D871" s="8"/>
      <c r="E871" s="8"/>
      <c r="F871" s="8"/>
      <c r="G871" s="8"/>
      <c r="H871" s="8"/>
    </row>
    <row r="872" spans="1:8" ht="13" x14ac:dyDescent="0.15">
      <c r="A872" s="6"/>
      <c r="B872" s="6"/>
      <c r="C872" s="8"/>
      <c r="D872" s="8"/>
      <c r="E872" s="8"/>
      <c r="F872" s="8"/>
      <c r="G872" s="8"/>
      <c r="H872" s="8"/>
    </row>
    <row r="873" spans="1:8" ht="13" x14ac:dyDescent="0.15">
      <c r="A873" s="6"/>
      <c r="B873" s="6"/>
      <c r="C873" s="8"/>
      <c r="D873" s="8"/>
      <c r="E873" s="8"/>
      <c r="F873" s="8"/>
      <c r="G873" s="8"/>
      <c r="H873" s="8"/>
    </row>
    <row r="874" spans="1:8" ht="13" x14ac:dyDescent="0.15">
      <c r="A874" s="6"/>
      <c r="B874" s="6"/>
      <c r="C874" s="8"/>
      <c r="D874" s="8"/>
      <c r="E874" s="8"/>
      <c r="F874" s="8"/>
      <c r="G874" s="8"/>
      <c r="H874" s="8"/>
    </row>
    <row r="875" spans="1:8" ht="13" x14ac:dyDescent="0.15">
      <c r="A875" s="6"/>
      <c r="B875" s="6"/>
      <c r="C875" s="8"/>
      <c r="D875" s="8"/>
      <c r="E875" s="8"/>
      <c r="F875" s="8"/>
      <c r="G875" s="8"/>
      <c r="H875" s="8"/>
    </row>
    <row r="876" spans="1:8" ht="13" x14ac:dyDescent="0.15">
      <c r="A876" s="6"/>
      <c r="B876" s="6"/>
      <c r="C876" s="8"/>
      <c r="D876" s="8"/>
      <c r="E876" s="8"/>
      <c r="F876" s="8"/>
      <c r="G876" s="8"/>
      <c r="H876" s="8"/>
    </row>
    <row r="877" spans="1:8" ht="13" x14ac:dyDescent="0.15">
      <c r="A877" s="13"/>
      <c r="B877" s="6"/>
      <c r="C877" s="8"/>
      <c r="D877" s="8"/>
      <c r="E877" s="8"/>
      <c r="F877" s="8"/>
      <c r="G877" s="8"/>
      <c r="H877" s="8"/>
    </row>
    <row r="878" spans="1:8" ht="13" x14ac:dyDescent="0.15">
      <c r="A878" s="6"/>
      <c r="B878" s="6"/>
      <c r="C878" s="8"/>
      <c r="D878" s="8"/>
      <c r="E878" s="8"/>
      <c r="F878" s="8"/>
      <c r="G878" s="8"/>
      <c r="H878" s="8"/>
    </row>
    <row r="879" spans="1:8" ht="13" x14ac:dyDescent="0.15">
      <c r="A879" s="39"/>
      <c r="B879" s="6"/>
      <c r="C879" s="8"/>
      <c r="D879" s="8"/>
      <c r="E879" s="8"/>
      <c r="F879" s="8"/>
      <c r="G879" s="8"/>
      <c r="H879" s="8"/>
    </row>
    <row r="880" spans="1:8" ht="13" x14ac:dyDescent="0.15">
      <c r="A880" s="39"/>
      <c r="B880" s="6"/>
      <c r="C880" s="8"/>
      <c r="D880" s="8"/>
      <c r="E880" s="8"/>
      <c r="F880" s="8"/>
      <c r="G880" s="8"/>
      <c r="H880" s="8"/>
    </row>
    <row r="881" spans="1:8" ht="13" x14ac:dyDescent="0.15">
      <c r="A881" s="119"/>
      <c r="B881" s="39"/>
      <c r="C881" s="8"/>
      <c r="D881" s="8"/>
      <c r="E881" s="8"/>
      <c r="F881" s="8"/>
      <c r="G881" s="8"/>
      <c r="H881" s="8"/>
    </row>
    <row r="882" spans="1:8" ht="13" x14ac:dyDescent="0.15">
      <c r="A882" s="39"/>
      <c r="B882" s="39"/>
      <c r="C882" s="8"/>
      <c r="D882" s="125"/>
      <c r="E882" s="125"/>
      <c r="F882" s="125"/>
      <c r="G882" s="125"/>
      <c r="H882" s="125"/>
    </row>
    <row r="883" spans="1:8" ht="13" x14ac:dyDescent="0.15">
      <c r="A883" s="39"/>
      <c r="B883" s="39"/>
      <c r="C883" s="8"/>
      <c r="D883" s="125"/>
      <c r="E883" s="125"/>
      <c r="F883" s="125"/>
      <c r="G883" s="125"/>
      <c r="H883" s="125"/>
    </row>
    <row r="884" spans="1:8" ht="13" x14ac:dyDescent="0.15">
      <c r="A884" s="39"/>
      <c r="B884" s="39"/>
      <c r="C884" s="8"/>
      <c r="D884" s="125"/>
      <c r="E884" s="125"/>
      <c r="F884" s="125"/>
      <c r="G884" s="125"/>
      <c r="H884" s="125"/>
    </row>
    <row r="885" spans="1:8" ht="13" x14ac:dyDescent="0.15">
      <c r="A885" s="39"/>
      <c r="B885" s="39"/>
      <c r="C885" s="8"/>
      <c r="D885" s="125"/>
      <c r="E885" s="125"/>
      <c r="F885" s="125"/>
      <c r="G885" s="125"/>
      <c r="H885" s="125"/>
    </row>
    <row r="886" spans="1:8" ht="13" x14ac:dyDescent="0.15">
      <c r="A886" s="39"/>
      <c r="B886" s="39"/>
      <c r="C886" s="8"/>
      <c r="D886" s="125"/>
      <c r="E886" s="125"/>
      <c r="F886" s="125"/>
      <c r="G886" s="125"/>
      <c r="H886" s="125"/>
    </row>
    <row r="887" spans="1:8" ht="13" x14ac:dyDescent="0.15">
      <c r="A887" s="39"/>
      <c r="B887" s="39"/>
      <c r="C887" s="8"/>
      <c r="D887" s="125"/>
      <c r="E887" s="125"/>
      <c r="F887" s="125"/>
      <c r="G887" s="125"/>
      <c r="H887" s="125"/>
    </row>
    <row r="888" spans="1:8" ht="13" x14ac:dyDescent="0.15">
      <c r="A888" s="39"/>
      <c r="B888" s="39"/>
      <c r="C888" s="8"/>
      <c r="D888" s="125"/>
      <c r="E888" s="125"/>
      <c r="F888" s="125"/>
      <c r="G888" s="125"/>
      <c r="H888" s="125"/>
    </row>
    <row r="889" spans="1:8" ht="13" x14ac:dyDescent="0.15">
      <c r="A889" s="39"/>
      <c r="B889" s="39"/>
      <c r="C889" s="8"/>
      <c r="D889" s="125"/>
      <c r="E889" s="125"/>
      <c r="F889" s="125"/>
      <c r="G889" s="125"/>
      <c r="H889" s="125"/>
    </row>
    <row r="890" spans="1:8" ht="13" x14ac:dyDescent="0.15">
      <c r="A890" s="119"/>
      <c r="B890" s="39"/>
      <c r="C890" s="8"/>
      <c r="D890" s="125"/>
      <c r="E890" s="125"/>
      <c r="F890" s="125"/>
      <c r="G890" s="125"/>
      <c r="H890" s="125"/>
    </row>
    <row r="891" spans="1:8" ht="13" x14ac:dyDescent="0.15">
      <c r="A891" s="39"/>
      <c r="B891" s="39"/>
      <c r="C891" s="8"/>
      <c r="D891" s="125"/>
      <c r="E891" s="125"/>
      <c r="F891" s="125"/>
      <c r="G891" s="125"/>
      <c r="H891" s="125"/>
    </row>
    <row r="892" spans="1:8" ht="13" x14ac:dyDescent="0.15">
      <c r="A892" s="39"/>
      <c r="B892" s="39"/>
      <c r="C892" s="8"/>
      <c r="D892" s="125"/>
      <c r="E892" s="125"/>
      <c r="F892" s="125"/>
      <c r="G892" s="125"/>
      <c r="H892" s="125"/>
    </row>
    <row r="893" spans="1:8" ht="13" x14ac:dyDescent="0.15">
      <c r="A893" s="39"/>
      <c r="B893" s="39"/>
      <c r="C893" s="8"/>
      <c r="D893" s="125"/>
      <c r="E893" s="125"/>
      <c r="F893" s="125"/>
      <c r="G893" s="125"/>
      <c r="H893" s="125"/>
    </row>
    <row r="894" spans="1:8" ht="13" x14ac:dyDescent="0.15">
      <c r="A894" s="39"/>
      <c r="B894" s="39"/>
      <c r="C894" s="8"/>
      <c r="D894" s="125"/>
      <c r="E894" s="125"/>
      <c r="F894" s="125"/>
      <c r="G894" s="125"/>
      <c r="H894" s="125"/>
    </row>
    <row r="895" spans="1:8" ht="13" x14ac:dyDescent="0.15">
      <c r="A895" s="39"/>
      <c r="B895" s="39"/>
      <c r="C895" s="8"/>
      <c r="D895" s="125"/>
      <c r="E895" s="125"/>
      <c r="F895" s="125"/>
      <c r="G895" s="125"/>
      <c r="H895" s="125"/>
    </row>
    <row r="896" spans="1:8" ht="13" x14ac:dyDescent="0.15">
      <c r="A896" s="39"/>
      <c r="B896" s="39"/>
      <c r="C896" s="8"/>
      <c r="D896" s="125"/>
      <c r="E896" s="125"/>
      <c r="F896" s="125"/>
      <c r="G896" s="125"/>
      <c r="H896" s="125"/>
    </row>
    <row r="897" spans="1:8" ht="13" x14ac:dyDescent="0.15">
      <c r="A897" s="39"/>
      <c r="B897" s="39"/>
      <c r="C897" s="8"/>
      <c r="D897" s="125"/>
      <c r="E897" s="125"/>
      <c r="F897" s="125"/>
      <c r="G897" s="125"/>
      <c r="H897" s="125"/>
    </row>
    <row r="898" spans="1:8" ht="13" x14ac:dyDescent="0.15">
      <c r="A898" s="6"/>
      <c r="B898" s="6"/>
      <c r="C898" s="8"/>
      <c r="D898" s="8"/>
      <c r="E898" s="8"/>
      <c r="F898" s="8"/>
      <c r="G898" s="8"/>
      <c r="H898" s="8"/>
    </row>
    <row r="899" spans="1:8" ht="13" x14ac:dyDescent="0.15">
      <c r="A899" s="119"/>
      <c r="B899" s="6"/>
      <c r="C899" s="8"/>
      <c r="D899" s="8"/>
      <c r="E899" s="8"/>
      <c r="F899" s="8"/>
      <c r="G899" s="8"/>
      <c r="H899" s="8"/>
    </row>
    <row r="900" spans="1:8" ht="13" x14ac:dyDescent="0.15">
      <c r="A900" s="39"/>
      <c r="B900" s="6"/>
      <c r="C900" s="8"/>
      <c r="D900" s="8"/>
      <c r="E900" s="8"/>
      <c r="F900" s="8"/>
      <c r="G900" s="8"/>
      <c r="H900" s="8"/>
    </row>
    <row r="901" spans="1:8" ht="13" x14ac:dyDescent="0.15">
      <c r="A901" s="39"/>
      <c r="B901" s="6"/>
      <c r="C901" s="8"/>
      <c r="D901" s="8"/>
      <c r="E901" s="8"/>
      <c r="F901" s="8"/>
      <c r="G901" s="8"/>
      <c r="H901" s="8"/>
    </row>
    <row r="902" spans="1:8" ht="13" x14ac:dyDescent="0.15">
      <c r="A902" s="39"/>
      <c r="B902" s="6"/>
      <c r="C902" s="8"/>
      <c r="D902" s="8"/>
      <c r="E902" s="8"/>
      <c r="F902" s="8"/>
      <c r="G902" s="8"/>
      <c r="H902" s="8"/>
    </row>
    <row r="903" spans="1:8" ht="13" x14ac:dyDescent="0.15">
      <c r="A903" s="39"/>
      <c r="B903" s="6"/>
      <c r="C903" s="8"/>
      <c r="D903" s="8"/>
      <c r="E903" s="8"/>
      <c r="F903" s="8"/>
      <c r="G903" s="8"/>
      <c r="H903" s="8"/>
    </row>
    <row r="904" spans="1:8" ht="13" x14ac:dyDescent="0.15">
      <c r="A904" s="39"/>
      <c r="B904" s="6"/>
      <c r="C904" s="8"/>
      <c r="D904" s="8"/>
      <c r="E904" s="8"/>
      <c r="F904" s="8"/>
      <c r="G904" s="8"/>
      <c r="H904" s="8"/>
    </row>
    <row r="905" spans="1:8" ht="13" x14ac:dyDescent="0.15">
      <c r="A905" s="39"/>
      <c r="B905" s="6"/>
      <c r="C905" s="8"/>
      <c r="D905" s="8"/>
      <c r="E905" s="8"/>
      <c r="F905" s="8"/>
      <c r="G905" s="8"/>
      <c r="H905" s="8"/>
    </row>
    <row r="906" spans="1:8" ht="13" x14ac:dyDescent="0.15">
      <c r="A906" s="39"/>
      <c r="B906" s="6"/>
      <c r="C906" s="8"/>
      <c r="D906" s="8"/>
      <c r="E906" s="8"/>
      <c r="F906" s="8"/>
      <c r="G906" s="8"/>
      <c r="H906" s="8"/>
    </row>
    <row r="907" spans="1:8" ht="13" x14ac:dyDescent="0.15">
      <c r="A907" s="6"/>
      <c r="B907" s="6"/>
      <c r="C907" s="8"/>
      <c r="D907" s="8"/>
      <c r="E907" s="8"/>
      <c r="F907" s="8"/>
      <c r="G907" s="8"/>
      <c r="H907" s="8"/>
    </row>
    <row r="908" spans="1:8" ht="13" x14ac:dyDescent="0.15">
      <c r="A908" s="95"/>
      <c r="B908" s="6"/>
      <c r="C908" s="8"/>
      <c r="D908" s="8"/>
      <c r="E908" s="8"/>
      <c r="F908" s="8"/>
      <c r="G908" s="8"/>
      <c r="H908" s="8"/>
    </row>
    <row r="909" spans="1:8" ht="13" x14ac:dyDescent="0.15">
      <c r="A909" s="95"/>
      <c r="B909" s="6"/>
      <c r="C909" s="8"/>
      <c r="D909" s="8"/>
      <c r="E909" s="8"/>
      <c r="F909" s="8"/>
      <c r="G909" s="8"/>
      <c r="H909" s="8"/>
    </row>
    <row r="910" spans="1:8" ht="13" x14ac:dyDescent="0.15">
      <c r="A910" s="95"/>
      <c r="B910" s="6"/>
      <c r="C910" s="8"/>
      <c r="D910" s="8"/>
      <c r="E910" s="8"/>
      <c r="F910" s="8"/>
      <c r="G910" s="8"/>
      <c r="H910" s="8"/>
    </row>
    <row r="911" spans="1:8" ht="13" x14ac:dyDescent="0.15">
      <c r="A911" s="7"/>
      <c r="B911" s="6"/>
      <c r="C911" s="6"/>
      <c r="D911" s="6"/>
      <c r="E911" s="6"/>
      <c r="F911" s="6"/>
      <c r="G911" s="6"/>
      <c r="H911" s="6"/>
    </row>
    <row r="912" spans="1:8" ht="13" x14ac:dyDescent="0.15">
      <c r="A912" s="11"/>
      <c r="B912" s="6"/>
    </row>
    <row r="913" spans="1:8" ht="13" x14ac:dyDescent="0.15">
      <c r="A913" s="11"/>
      <c r="B913" s="6"/>
      <c r="C913" s="51"/>
      <c r="D913" s="51"/>
      <c r="E913" s="51"/>
      <c r="F913" s="51"/>
      <c r="G913" s="51"/>
      <c r="H913" s="51"/>
    </row>
    <row r="914" spans="1:8" ht="13" collapsed="1" x14ac:dyDescent="0.15">
      <c r="A914" s="11"/>
      <c r="B914" s="6"/>
      <c r="C914" s="12"/>
      <c r="D914" s="12"/>
      <c r="E914" s="51"/>
      <c r="F914" s="51"/>
      <c r="G914" s="51"/>
      <c r="H914" s="51"/>
    </row>
    <row r="915" spans="1:8" ht="13" hidden="1" outlineLevel="1" x14ac:dyDescent="0.15">
      <c r="A915" s="13"/>
      <c r="B915" s="13"/>
      <c r="C915" s="110"/>
      <c r="D915" s="110"/>
      <c r="E915" s="110"/>
      <c r="F915" s="110"/>
      <c r="G915" s="110"/>
      <c r="H915" s="110"/>
    </row>
    <row r="916" spans="1:8" ht="13" x14ac:dyDescent="0.15">
      <c r="A916" s="13"/>
      <c r="B916" s="13"/>
      <c r="C916" s="17"/>
      <c r="D916" s="17"/>
      <c r="E916" s="17"/>
      <c r="F916" s="17"/>
      <c r="G916" s="17"/>
      <c r="H916" s="17"/>
    </row>
    <row r="917" spans="1:8" ht="13" x14ac:dyDescent="0.15">
      <c r="A917" s="13"/>
      <c r="B917" s="13"/>
      <c r="C917" s="7"/>
      <c r="D917" s="7"/>
      <c r="E917" s="7"/>
      <c r="F917" s="7"/>
      <c r="G917" s="7"/>
      <c r="H917" s="7"/>
    </row>
    <row r="918" spans="1:8" ht="13" x14ac:dyDescent="0.15">
      <c r="A918" s="6"/>
      <c r="B918" s="13"/>
      <c r="C918" s="30"/>
      <c r="D918" s="30"/>
      <c r="E918" s="30"/>
      <c r="F918" s="30"/>
      <c r="G918" s="30"/>
      <c r="H918" s="30"/>
    </row>
    <row r="919" spans="1:8" ht="13" x14ac:dyDescent="0.15">
      <c r="A919" s="6"/>
      <c r="B919" s="13"/>
      <c r="C919" s="30"/>
      <c r="D919" s="30"/>
      <c r="E919" s="30"/>
      <c r="F919" s="30"/>
      <c r="G919" s="30"/>
      <c r="H919" s="30"/>
    </row>
    <row r="920" spans="1:8" ht="13" x14ac:dyDescent="0.15">
      <c r="A920" s="6"/>
      <c r="B920" s="13"/>
      <c r="C920" s="30"/>
      <c r="D920" s="30"/>
      <c r="E920" s="30"/>
      <c r="F920" s="30"/>
      <c r="G920" s="30"/>
      <c r="H920" s="30"/>
    </row>
    <row r="921" spans="1:8" ht="13" x14ac:dyDescent="0.15">
      <c r="A921" s="6"/>
      <c r="B921" s="13"/>
      <c r="C921" s="29"/>
      <c r="D921" s="29"/>
      <c r="E921" s="29"/>
      <c r="F921" s="29"/>
      <c r="G921" s="29"/>
      <c r="H921" s="29"/>
    </row>
    <row r="922" spans="1:8" ht="13" x14ac:dyDescent="0.15">
      <c r="A922" s="6"/>
      <c r="B922" s="13"/>
      <c r="C922" s="61"/>
      <c r="D922" s="61"/>
      <c r="E922" s="61"/>
      <c r="F922" s="61"/>
      <c r="G922" s="61"/>
      <c r="H922" s="61"/>
    </row>
    <row r="923" spans="1:8" ht="13" x14ac:dyDescent="0.15">
      <c r="A923" s="6"/>
      <c r="B923" s="13"/>
      <c r="C923" s="30"/>
      <c r="D923" s="30"/>
      <c r="E923" s="30"/>
      <c r="F923" s="30"/>
      <c r="G923" s="30"/>
      <c r="H923" s="30"/>
    </row>
    <row r="924" spans="1:8" ht="13" x14ac:dyDescent="0.15">
      <c r="A924" s="13"/>
      <c r="B924" s="13"/>
      <c r="C924" s="111"/>
      <c r="D924" s="111"/>
      <c r="E924" s="111"/>
      <c r="F924" s="111"/>
      <c r="G924" s="111"/>
      <c r="H924" s="111"/>
    </row>
    <row r="925" spans="1:8" ht="13" x14ac:dyDescent="0.15">
      <c r="A925" s="6"/>
      <c r="B925" s="6"/>
      <c r="C925" s="112"/>
      <c r="D925" s="112"/>
      <c r="E925" s="112"/>
      <c r="F925" s="112"/>
      <c r="G925" s="112"/>
      <c r="H925" s="112"/>
    </row>
    <row r="926" spans="1:8" ht="13" x14ac:dyDescent="0.15">
      <c r="A926" s="13"/>
      <c r="B926" s="6"/>
      <c r="C926" s="112"/>
      <c r="D926" s="112"/>
      <c r="E926" s="112"/>
      <c r="F926" s="112"/>
      <c r="G926" s="112"/>
      <c r="H926" s="112"/>
    </row>
    <row r="927" spans="1:8" ht="13" x14ac:dyDescent="0.15">
      <c r="A927" s="6"/>
      <c r="B927" s="6"/>
      <c r="C927" s="30"/>
      <c r="D927" s="30"/>
      <c r="E927" s="30"/>
      <c r="F927" s="30"/>
      <c r="G927" s="30"/>
      <c r="H927" s="30"/>
    </row>
    <row r="928" spans="1:8" ht="13" x14ac:dyDescent="0.15">
      <c r="A928" s="6"/>
      <c r="B928" s="6"/>
      <c r="C928" s="30"/>
      <c r="D928" s="30"/>
      <c r="E928" s="30"/>
      <c r="F928" s="30"/>
      <c r="G928" s="30"/>
      <c r="H928" s="30"/>
    </row>
    <row r="929" spans="1:8" ht="13" x14ac:dyDescent="0.15">
      <c r="A929" s="6"/>
      <c r="B929" s="6"/>
      <c r="C929" s="30"/>
      <c r="D929" s="30"/>
      <c r="E929" s="30"/>
      <c r="F929" s="30"/>
      <c r="G929" s="30"/>
      <c r="H929" s="30"/>
    </row>
    <row r="930" spans="1:8" ht="13" x14ac:dyDescent="0.15">
      <c r="A930" s="6"/>
      <c r="B930" s="6"/>
      <c r="C930" s="30"/>
      <c r="D930" s="30"/>
      <c r="E930" s="30"/>
      <c r="F930" s="30"/>
      <c r="G930" s="30"/>
      <c r="H930" s="30"/>
    </row>
    <row r="931" spans="1:8" ht="13" x14ac:dyDescent="0.15">
      <c r="A931" s="6"/>
      <c r="B931" s="6"/>
      <c r="C931" s="61"/>
      <c r="D931" s="61"/>
      <c r="E931" s="61"/>
      <c r="F931" s="61"/>
      <c r="G931" s="61"/>
      <c r="H931" s="61"/>
    </row>
    <row r="932" spans="1:8" ht="13" x14ac:dyDescent="0.15">
      <c r="A932" s="6"/>
      <c r="B932" s="6"/>
      <c r="C932" s="30"/>
      <c r="D932" s="30"/>
      <c r="E932" s="30"/>
      <c r="F932" s="30"/>
      <c r="G932" s="30"/>
      <c r="H932" s="30"/>
    </row>
    <row r="933" spans="1:8" ht="13" x14ac:dyDescent="0.15">
      <c r="A933" s="13"/>
      <c r="B933" s="6"/>
      <c r="C933" s="111"/>
      <c r="D933" s="111"/>
      <c r="E933" s="111"/>
      <c r="F933" s="111"/>
      <c r="G933" s="111"/>
      <c r="H933" s="111"/>
    </row>
    <row r="934" spans="1:8" ht="13" x14ac:dyDescent="0.15">
      <c r="A934" s="6"/>
      <c r="B934" s="70"/>
      <c r="C934" s="8"/>
      <c r="D934" s="8"/>
      <c r="E934" s="8"/>
      <c r="F934" s="8"/>
      <c r="G934" s="8"/>
      <c r="H934" s="8"/>
    </row>
    <row r="935" spans="1:8" ht="13" x14ac:dyDescent="0.15">
      <c r="A935" s="13"/>
      <c r="B935" s="70"/>
      <c r="C935" s="8"/>
      <c r="D935" s="8"/>
      <c r="E935" s="8"/>
      <c r="F935" s="8"/>
      <c r="G935" s="8"/>
      <c r="H935" s="8"/>
    </row>
    <row r="936" spans="1:8" ht="13" x14ac:dyDescent="0.15">
      <c r="A936" s="6"/>
      <c r="B936" s="70"/>
      <c r="C936" s="8"/>
      <c r="D936" s="8"/>
      <c r="E936" s="8"/>
      <c r="F936" s="8"/>
      <c r="G936" s="8"/>
      <c r="H936" s="8"/>
    </row>
    <row r="937" spans="1:8" ht="13" x14ac:dyDescent="0.15">
      <c r="A937" s="6"/>
      <c r="B937" s="6"/>
      <c r="C937" s="8"/>
      <c r="D937" s="8"/>
      <c r="E937" s="8"/>
      <c r="F937" s="8"/>
      <c r="G937" s="8"/>
      <c r="H937" s="8"/>
    </row>
    <row r="938" spans="1:8" ht="13" x14ac:dyDescent="0.15">
      <c r="A938" s="6"/>
      <c r="B938" s="6"/>
      <c r="C938" s="8"/>
      <c r="D938" s="8"/>
      <c r="E938" s="8"/>
      <c r="F938" s="8"/>
      <c r="G938" s="8"/>
      <c r="H938" s="8"/>
    </row>
    <row r="939" spans="1:8" ht="13" x14ac:dyDescent="0.15">
      <c r="A939" s="6"/>
      <c r="B939" s="6"/>
      <c r="C939" s="8"/>
      <c r="D939" s="8"/>
      <c r="E939" s="8"/>
      <c r="F939" s="8"/>
      <c r="G939" s="8"/>
      <c r="H939" s="8"/>
    </row>
    <row r="940" spans="1:8" ht="13" x14ac:dyDescent="0.15">
      <c r="A940" s="6"/>
      <c r="B940" s="6"/>
      <c r="C940" s="8"/>
      <c r="D940" s="8"/>
      <c r="E940" s="8"/>
      <c r="F940" s="8"/>
      <c r="G940" s="8"/>
      <c r="H940" s="8"/>
    </row>
    <row r="941" spans="1:8" ht="13" x14ac:dyDescent="0.15">
      <c r="A941" s="6"/>
      <c r="B941" s="6"/>
      <c r="C941" s="8"/>
      <c r="D941" s="8"/>
      <c r="E941" s="8"/>
      <c r="F941" s="8"/>
      <c r="G941" s="8"/>
      <c r="H941" s="8"/>
    </row>
    <row r="942" spans="1:8" ht="13" x14ac:dyDescent="0.15">
      <c r="A942" s="13"/>
      <c r="B942" s="6"/>
      <c r="C942" s="8"/>
      <c r="D942" s="8"/>
      <c r="E942" s="8"/>
      <c r="F942" s="8"/>
      <c r="G942" s="8"/>
      <c r="H942" s="8"/>
    </row>
    <row r="943" spans="1:8" ht="13" x14ac:dyDescent="0.15">
      <c r="A943" s="6"/>
      <c r="B943" s="6"/>
      <c r="C943" s="8"/>
      <c r="D943" s="8"/>
      <c r="E943" s="8"/>
      <c r="F943" s="8"/>
      <c r="G943" s="8"/>
      <c r="H943" s="8"/>
    </row>
    <row r="944" spans="1:8" ht="13" x14ac:dyDescent="0.15">
      <c r="A944" s="39"/>
      <c r="B944" s="6"/>
      <c r="C944" s="8"/>
      <c r="D944" s="8"/>
      <c r="E944" s="8"/>
      <c r="F944" s="8"/>
      <c r="G944" s="8"/>
      <c r="H944" s="8"/>
    </row>
    <row r="945" spans="1:8" ht="13" x14ac:dyDescent="0.15">
      <c r="A945" s="39"/>
      <c r="B945" s="6"/>
      <c r="C945" s="8"/>
      <c r="D945" s="8"/>
      <c r="E945" s="8"/>
      <c r="F945" s="8"/>
      <c r="G945" s="8"/>
      <c r="H945" s="8"/>
    </row>
    <row r="946" spans="1:8" ht="13" x14ac:dyDescent="0.15">
      <c r="A946" s="119"/>
      <c r="B946" s="39"/>
      <c r="C946" s="8"/>
      <c r="D946" s="8"/>
      <c r="E946" s="8"/>
      <c r="F946" s="8"/>
      <c r="G946" s="8"/>
      <c r="H946" s="8"/>
    </row>
    <row r="947" spans="1:8" ht="13" x14ac:dyDescent="0.15">
      <c r="A947" s="39"/>
      <c r="B947" s="39"/>
      <c r="C947" s="8"/>
      <c r="D947" s="125"/>
      <c r="E947" s="125"/>
      <c r="F947" s="125"/>
      <c r="G947" s="125"/>
      <c r="H947" s="125"/>
    </row>
    <row r="948" spans="1:8" ht="13" x14ac:dyDescent="0.15">
      <c r="A948" s="39"/>
      <c r="B948" s="39"/>
      <c r="C948" s="8"/>
      <c r="D948" s="125"/>
      <c r="E948" s="125"/>
      <c r="F948" s="125"/>
      <c r="G948" s="125"/>
      <c r="H948" s="125"/>
    </row>
    <row r="949" spans="1:8" ht="13" x14ac:dyDescent="0.15">
      <c r="A949" s="39"/>
      <c r="B949" s="39"/>
      <c r="C949" s="8"/>
      <c r="D949" s="125"/>
      <c r="E949" s="125"/>
      <c r="F949" s="125"/>
      <c r="G949" s="125"/>
      <c r="H949" s="125"/>
    </row>
    <row r="950" spans="1:8" ht="13" x14ac:dyDescent="0.15">
      <c r="A950" s="39"/>
      <c r="B950" s="39"/>
      <c r="C950" s="8"/>
      <c r="D950" s="125"/>
      <c r="E950" s="125"/>
      <c r="F950" s="125"/>
      <c r="G950" s="125"/>
      <c r="H950" s="125"/>
    </row>
    <row r="951" spans="1:8" ht="13" x14ac:dyDescent="0.15">
      <c r="A951" s="39"/>
      <c r="B951" s="39"/>
      <c r="C951" s="8"/>
      <c r="D951" s="125"/>
      <c r="E951" s="125"/>
      <c r="F951" s="125"/>
      <c r="G951" s="125"/>
      <c r="H951" s="125"/>
    </row>
    <row r="952" spans="1:8" ht="13" x14ac:dyDescent="0.15">
      <c r="A952" s="39"/>
      <c r="B952" s="39"/>
      <c r="C952" s="8"/>
      <c r="D952" s="125"/>
      <c r="E952" s="125"/>
      <c r="F952" s="125"/>
      <c r="G952" s="125"/>
      <c r="H952" s="125"/>
    </row>
    <row r="953" spans="1:8" ht="13" x14ac:dyDescent="0.15">
      <c r="A953" s="39"/>
      <c r="B953" s="39"/>
      <c r="C953" s="8"/>
      <c r="D953" s="125"/>
      <c r="E953" s="125"/>
      <c r="F953" s="125"/>
      <c r="G953" s="125"/>
      <c r="H953" s="125"/>
    </row>
    <row r="954" spans="1:8" ht="13" x14ac:dyDescent="0.15">
      <c r="A954" s="39"/>
      <c r="B954" s="39"/>
      <c r="C954" s="8"/>
      <c r="D954" s="125"/>
      <c r="E954" s="125"/>
      <c r="F954" s="125"/>
      <c r="G954" s="125"/>
      <c r="H954" s="125"/>
    </row>
    <row r="955" spans="1:8" ht="13" x14ac:dyDescent="0.15">
      <c r="A955" s="119"/>
      <c r="B955" s="39"/>
      <c r="C955" s="8"/>
      <c r="D955" s="125"/>
      <c r="E955" s="125"/>
      <c r="F955" s="125"/>
      <c r="G955" s="125"/>
      <c r="H955" s="125"/>
    </row>
    <row r="956" spans="1:8" ht="13" x14ac:dyDescent="0.15">
      <c r="A956" s="39"/>
      <c r="B956" s="39"/>
      <c r="C956" s="8"/>
      <c r="D956" s="125"/>
      <c r="E956" s="125"/>
      <c r="F956" s="125"/>
      <c r="G956" s="125"/>
      <c r="H956" s="125"/>
    </row>
    <row r="957" spans="1:8" ht="13" x14ac:dyDescent="0.15">
      <c r="A957" s="39"/>
      <c r="B957" s="39"/>
      <c r="C957" s="8"/>
      <c r="D957" s="125"/>
      <c r="E957" s="125"/>
      <c r="F957" s="125"/>
      <c r="G957" s="125"/>
      <c r="H957" s="125"/>
    </row>
    <row r="958" spans="1:8" ht="13" x14ac:dyDescent="0.15">
      <c r="A958" s="39"/>
      <c r="B958" s="39"/>
      <c r="C958" s="8"/>
      <c r="D958" s="125"/>
      <c r="E958" s="125"/>
      <c r="F958" s="125"/>
      <c r="G958" s="125"/>
      <c r="H958" s="125"/>
    </row>
    <row r="959" spans="1:8" ht="13" x14ac:dyDescent="0.15">
      <c r="A959" s="39"/>
      <c r="B959" s="39"/>
      <c r="C959" s="8"/>
      <c r="D959" s="125"/>
      <c r="E959" s="125"/>
      <c r="F959" s="125"/>
      <c r="G959" s="125"/>
      <c r="H959" s="125"/>
    </row>
    <row r="960" spans="1:8" ht="13" x14ac:dyDescent="0.15">
      <c r="A960" s="39"/>
      <c r="B960" s="39"/>
      <c r="C960" s="8"/>
      <c r="D960" s="125"/>
      <c r="E960" s="125"/>
      <c r="F960" s="125"/>
      <c r="G960" s="125"/>
      <c r="H960" s="125"/>
    </row>
    <row r="961" spans="1:8" ht="13" x14ac:dyDescent="0.15">
      <c r="A961" s="39"/>
      <c r="B961" s="39"/>
      <c r="C961" s="8"/>
      <c r="D961" s="125"/>
      <c r="E961" s="125"/>
      <c r="F961" s="125"/>
      <c r="G961" s="125"/>
      <c r="H961" s="125"/>
    </row>
    <row r="962" spans="1:8" ht="13" x14ac:dyDescent="0.15">
      <c r="A962" s="39"/>
      <c r="B962" s="39"/>
      <c r="C962" s="8"/>
      <c r="D962" s="125"/>
      <c r="E962" s="125"/>
      <c r="F962" s="125"/>
      <c r="G962" s="125"/>
      <c r="H962" s="125"/>
    </row>
    <row r="963" spans="1:8" ht="13" x14ac:dyDescent="0.15">
      <c r="A963" s="6"/>
      <c r="B963" s="6"/>
      <c r="C963" s="8"/>
      <c r="D963" s="8"/>
      <c r="E963" s="8"/>
      <c r="F963" s="8"/>
      <c r="G963" s="8"/>
      <c r="H963" s="8"/>
    </row>
    <row r="964" spans="1:8" ht="13" x14ac:dyDescent="0.15">
      <c r="A964" s="119"/>
      <c r="B964" s="6"/>
      <c r="C964" s="8"/>
      <c r="D964" s="8"/>
      <c r="E964" s="8"/>
      <c r="F964" s="8"/>
      <c r="G964" s="8"/>
      <c r="H964" s="8"/>
    </row>
    <row r="965" spans="1:8" ht="13" x14ac:dyDescent="0.15">
      <c r="A965" s="39"/>
      <c r="B965" s="6"/>
      <c r="C965" s="8"/>
      <c r="D965" s="8"/>
      <c r="E965" s="8"/>
      <c r="F965" s="8"/>
      <c r="G965" s="8"/>
      <c r="H965" s="8"/>
    </row>
    <row r="966" spans="1:8" ht="13" x14ac:dyDescent="0.15">
      <c r="A966" s="39"/>
      <c r="B966" s="6"/>
      <c r="C966" s="8"/>
      <c r="D966" s="8"/>
      <c r="E966" s="8"/>
      <c r="F966" s="8"/>
      <c r="G966" s="8"/>
      <c r="H966" s="8"/>
    </row>
    <row r="967" spans="1:8" ht="13" x14ac:dyDescent="0.15">
      <c r="A967" s="39"/>
      <c r="B967" s="6"/>
      <c r="C967" s="8"/>
      <c r="D967" s="8"/>
      <c r="E967" s="8"/>
      <c r="F967" s="8"/>
      <c r="G967" s="8"/>
      <c r="H967" s="8"/>
    </row>
    <row r="968" spans="1:8" ht="13" x14ac:dyDescent="0.15">
      <c r="A968" s="39"/>
      <c r="B968" s="6"/>
      <c r="C968" s="8"/>
      <c r="D968" s="8"/>
      <c r="E968" s="8"/>
      <c r="F968" s="8"/>
      <c r="G968" s="8"/>
      <c r="H968" s="8"/>
    </row>
    <row r="969" spans="1:8" ht="13" x14ac:dyDescent="0.15">
      <c r="A969" s="39"/>
      <c r="B969" s="6"/>
      <c r="C969" s="8"/>
      <c r="D969" s="8"/>
      <c r="E969" s="8"/>
      <c r="F969" s="8"/>
      <c r="G969" s="8"/>
      <c r="H969" s="8"/>
    </row>
    <row r="970" spans="1:8" ht="13" x14ac:dyDescent="0.15">
      <c r="A970" s="39"/>
      <c r="B970" s="6"/>
      <c r="C970" s="8"/>
      <c r="D970" s="8"/>
      <c r="E970" s="8"/>
      <c r="F970" s="8"/>
      <c r="G970" s="8"/>
      <c r="H970" s="8"/>
    </row>
    <row r="971" spans="1:8" ht="13" x14ac:dyDescent="0.15">
      <c r="A971" s="39"/>
      <c r="B971" s="6"/>
      <c r="C971" s="8"/>
      <c r="D971" s="8"/>
      <c r="E971" s="8"/>
      <c r="F971" s="8"/>
      <c r="G971" s="8"/>
      <c r="H971" s="8"/>
    </row>
    <row r="972" spans="1:8" ht="13" x14ac:dyDescent="0.15">
      <c r="A972" s="6"/>
      <c r="B972" s="6"/>
      <c r="C972" s="8"/>
      <c r="D972" s="8"/>
      <c r="E972" s="8"/>
      <c r="F972" s="8"/>
      <c r="G972" s="8"/>
      <c r="H972" s="8"/>
    </row>
    <row r="973" spans="1:8" ht="13" x14ac:dyDescent="0.15">
      <c r="A973" s="95"/>
      <c r="B973" s="6"/>
      <c r="C973" s="8"/>
      <c r="D973" s="8"/>
      <c r="E973" s="8"/>
      <c r="F973" s="8"/>
      <c r="G973" s="8"/>
      <c r="H973" s="8"/>
    </row>
    <row r="974" spans="1:8" ht="13" x14ac:dyDescent="0.15">
      <c r="A974" s="95"/>
      <c r="B974" s="6"/>
      <c r="C974" s="8"/>
      <c r="D974" s="8"/>
      <c r="E974" s="8"/>
      <c r="F974" s="8"/>
      <c r="G974" s="8"/>
      <c r="H974" s="8"/>
    </row>
    <row r="975" spans="1:8" ht="13" x14ac:dyDescent="0.15">
      <c r="A975" s="95"/>
      <c r="B975" s="6"/>
      <c r="C975" s="8"/>
      <c r="D975" s="8"/>
      <c r="E975" s="8"/>
      <c r="F975" s="8"/>
      <c r="G975" s="8"/>
      <c r="H975" s="8"/>
    </row>
  </sheetData>
  <mergeCells count="1">
    <mergeCell ref="C4:F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J65"/>
  <sheetViews>
    <sheetView showGridLines="0" workbookViewId="0">
      <pane xSplit="1" ySplit="6" topLeftCell="B7" activePane="bottomRight" state="frozen"/>
      <selection pane="topRight" activeCell="B1" sqref="B1"/>
      <selection pane="bottomLeft" activeCell="A7" sqref="A7"/>
      <selection pane="bottomRight" activeCell="B7" sqref="B7"/>
    </sheetView>
  </sheetViews>
  <sheetFormatPr baseColWidth="10" defaultColWidth="12.6640625" defaultRowHeight="15.75" customHeight="1" outlineLevelCol="1" x14ac:dyDescent="0.15"/>
  <cols>
    <col min="1" max="1" width="35.5" customWidth="1"/>
    <col min="2" max="2" width="4.1640625" customWidth="1"/>
    <col min="3" max="10" width="11.1640625" customWidth="1" outlineLevel="1"/>
  </cols>
  <sheetData>
    <row r="1" spans="1:10" ht="13" x14ac:dyDescent="0.15">
      <c r="A1" s="7" t="s">
        <v>9</v>
      </c>
      <c r="B1" s="6"/>
      <c r="C1" s="6"/>
      <c r="D1" s="6"/>
      <c r="E1" s="6"/>
      <c r="F1" s="6"/>
      <c r="G1" s="6"/>
      <c r="H1" s="6"/>
      <c r="I1" s="6"/>
      <c r="J1" s="6"/>
    </row>
    <row r="2" spans="1:10" ht="13" x14ac:dyDescent="0.15">
      <c r="A2" s="11" t="s">
        <v>230</v>
      </c>
      <c r="B2" s="6"/>
      <c r="C2" s="6"/>
      <c r="D2" s="6"/>
      <c r="E2" s="6"/>
      <c r="F2" s="6"/>
      <c r="G2" s="6"/>
      <c r="H2" s="24"/>
      <c r="I2" s="24"/>
      <c r="J2" s="24"/>
    </row>
    <row r="3" spans="1:10" ht="13" x14ac:dyDescent="0.15">
      <c r="A3" s="11" t="s">
        <v>11</v>
      </c>
      <c r="B3" s="6"/>
    </row>
    <row r="4" spans="1:10" ht="13" x14ac:dyDescent="0.15">
      <c r="A4" s="11" t="s">
        <v>68</v>
      </c>
      <c r="B4" s="6"/>
      <c r="C4" s="140" t="s">
        <v>13</v>
      </c>
      <c r="D4" s="139"/>
      <c r="E4" s="139"/>
      <c r="F4" s="139"/>
      <c r="G4" s="140" t="s">
        <v>13</v>
      </c>
      <c r="H4" s="139"/>
      <c r="I4" s="139"/>
      <c r="J4" s="139"/>
    </row>
    <row r="5" spans="1:10" ht="14" x14ac:dyDescent="0.15">
      <c r="A5" s="13"/>
      <c r="B5" s="13"/>
      <c r="C5" s="17" t="s">
        <v>16</v>
      </c>
      <c r="D5" s="17" t="s">
        <v>17</v>
      </c>
      <c r="E5" s="17" t="s">
        <v>18</v>
      </c>
      <c r="F5" s="17" t="s">
        <v>19</v>
      </c>
      <c r="G5" s="17" t="s">
        <v>16</v>
      </c>
      <c r="H5" s="17" t="s">
        <v>17</v>
      </c>
      <c r="I5" s="17" t="s">
        <v>18</v>
      </c>
      <c r="J5" s="17" t="s">
        <v>231</v>
      </c>
    </row>
    <row r="6" spans="1:10" ht="13" x14ac:dyDescent="0.15">
      <c r="A6" s="13"/>
      <c r="B6" s="13"/>
      <c r="C6" s="7">
        <v>2018</v>
      </c>
      <c r="D6" s="7">
        <v>2018</v>
      </c>
      <c r="E6" s="7">
        <v>2018</v>
      </c>
      <c r="F6" s="7">
        <v>2018</v>
      </c>
      <c r="G6" s="7">
        <v>2019</v>
      </c>
      <c r="H6" s="7">
        <v>2019</v>
      </c>
      <c r="I6" s="7">
        <v>2019</v>
      </c>
      <c r="J6" s="7">
        <v>2019</v>
      </c>
    </row>
    <row r="7" spans="1:10" ht="13" x14ac:dyDescent="0.15">
      <c r="A7" s="6" t="s">
        <v>232</v>
      </c>
      <c r="B7" s="6"/>
      <c r="C7" s="19">
        <f>'GAAP IS'!O14</f>
        <v>668603</v>
      </c>
      <c r="D7" s="19">
        <f>'GAAP IS'!P14</f>
        <v>814938</v>
      </c>
      <c r="E7" s="19">
        <f>'GAAP IS'!Q14</f>
        <v>882108</v>
      </c>
      <c r="F7" s="19">
        <f>'GAAP IS'!R14</f>
        <v>932528</v>
      </c>
      <c r="G7" s="19">
        <f>'GAAP IS'!S14</f>
        <v>959359</v>
      </c>
      <c r="H7" s="19">
        <f>'GAAP IS'!T14</f>
        <v>1174238</v>
      </c>
      <c r="I7" s="19">
        <f>'GAAP IS'!U14</f>
        <v>1266474</v>
      </c>
      <c r="J7" s="19">
        <f>'GAAP IS'!V14</f>
        <v>1313429</v>
      </c>
    </row>
    <row r="8" spans="1:10" ht="13" x14ac:dyDescent="0.15">
      <c r="A8" s="20" t="s">
        <v>233</v>
      </c>
      <c r="B8" s="20"/>
      <c r="C8" s="34">
        <v>27469</v>
      </c>
      <c r="D8" s="34">
        <v>36927</v>
      </c>
      <c r="E8" s="34">
        <v>39583</v>
      </c>
      <c r="F8" s="34">
        <v>44283</v>
      </c>
      <c r="G8" s="34">
        <v>46531</v>
      </c>
      <c r="H8" s="34">
        <v>43389</v>
      </c>
      <c r="I8" s="34">
        <v>40947</v>
      </c>
      <c r="J8" s="34">
        <v>15054</v>
      </c>
    </row>
    <row r="9" spans="1:10" ht="13" x14ac:dyDescent="0.15">
      <c r="A9" s="54" t="s">
        <v>234</v>
      </c>
      <c r="B9" s="20"/>
      <c r="C9" s="55">
        <f t="shared" ref="C9:J9" si="0">C7-C8</f>
        <v>641134</v>
      </c>
      <c r="D9" s="55">
        <f t="shared" si="0"/>
        <v>778011</v>
      </c>
      <c r="E9" s="55">
        <f t="shared" si="0"/>
        <v>842525</v>
      </c>
      <c r="F9" s="55">
        <f t="shared" si="0"/>
        <v>888245</v>
      </c>
      <c r="G9" s="55">
        <f t="shared" si="0"/>
        <v>912828</v>
      </c>
      <c r="H9" s="55">
        <f t="shared" si="0"/>
        <v>1130849</v>
      </c>
      <c r="I9" s="55">
        <f t="shared" si="0"/>
        <v>1225527</v>
      </c>
      <c r="J9" s="55">
        <f t="shared" si="0"/>
        <v>1298375</v>
      </c>
    </row>
    <row r="10" spans="1:10" ht="13" x14ac:dyDescent="0.15">
      <c r="A10" s="6"/>
      <c r="B10" s="6"/>
      <c r="C10" s="6"/>
      <c r="D10" s="6"/>
      <c r="E10" s="6"/>
      <c r="F10" s="6"/>
      <c r="G10" s="6"/>
      <c r="H10" s="6"/>
      <c r="I10" s="6"/>
      <c r="J10" s="6"/>
    </row>
    <row r="11" spans="1:10" ht="13" x14ac:dyDescent="0.15">
      <c r="A11" s="6" t="s">
        <v>61</v>
      </c>
      <c r="B11" s="6"/>
      <c r="C11" s="19">
        <f>'GAAP IS'!O11</f>
        <v>97054</v>
      </c>
      <c r="D11" s="19">
        <f>'GAAP IS'!P11</f>
        <v>134332</v>
      </c>
      <c r="E11" s="19">
        <f>'GAAP IS'!Q11</f>
        <v>166203</v>
      </c>
      <c r="F11" s="19">
        <f>'GAAP IS'!R11</f>
        <v>194117</v>
      </c>
      <c r="G11" s="19">
        <f>'GAAP IS'!S11</f>
        <v>218857</v>
      </c>
      <c r="H11" s="19">
        <f>'GAAP IS'!T11</f>
        <v>251383</v>
      </c>
      <c r="I11" s="19">
        <f>'GAAP IS'!U11</f>
        <v>279801</v>
      </c>
      <c r="J11" s="19">
        <f>'GAAP IS'!V11</f>
        <v>281415</v>
      </c>
    </row>
    <row r="12" spans="1:10" ht="13" x14ac:dyDescent="0.15">
      <c r="A12" s="20" t="s">
        <v>233</v>
      </c>
      <c r="B12" s="20"/>
      <c r="C12" s="131">
        <f t="shared" ref="C12:J12" si="1">C8</f>
        <v>27469</v>
      </c>
      <c r="D12" s="131">
        <f t="shared" si="1"/>
        <v>36927</v>
      </c>
      <c r="E12" s="131">
        <f t="shared" si="1"/>
        <v>39583</v>
      </c>
      <c r="F12" s="131">
        <f t="shared" si="1"/>
        <v>44283</v>
      </c>
      <c r="G12" s="131">
        <f t="shared" si="1"/>
        <v>46531</v>
      </c>
      <c r="H12" s="131">
        <f t="shared" si="1"/>
        <v>43389</v>
      </c>
      <c r="I12" s="131">
        <f t="shared" si="1"/>
        <v>40947</v>
      </c>
      <c r="J12" s="131">
        <f t="shared" si="1"/>
        <v>15054</v>
      </c>
    </row>
    <row r="13" spans="1:10" ht="13" x14ac:dyDescent="0.15">
      <c r="A13" s="54" t="s">
        <v>235</v>
      </c>
      <c r="B13" s="20"/>
      <c r="C13" s="55">
        <f t="shared" ref="C13:J13" si="2">C11-C12</f>
        <v>69585</v>
      </c>
      <c r="D13" s="55">
        <f t="shared" si="2"/>
        <v>97405</v>
      </c>
      <c r="E13" s="55">
        <f t="shared" si="2"/>
        <v>126620</v>
      </c>
      <c r="F13" s="55">
        <f t="shared" si="2"/>
        <v>149834</v>
      </c>
      <c r="G13" s="55">
        <f t="shared" si="2"/>
        <v>172326</v>
      </c>
      <c r="H13" s="55">
        <f t="shared" si="2"/>
        <v>207994</v>
      </c>
      <c r="I13" s="55">
        <f t="shared" si="2"/>
        <v>238854</v>
      </c>
      <c r="J13" s="55">
        <f t="shared" si="2"/>
        <v>266361</v>
      </c>
    </row>
    <row r="14" spans="1:10" ht="13" x14ac:dyDescent="0.15">
      <c r="A14" s="6"/>
      <c r="B14" s="6"/>
      <c r="C14" s="6"/>
      <c r="D14" s="6"/>
      <c r="E14" s="6"/>
      <c r="F14" s="6"/>
      <c r="G14" s="6"/>
      <c r="H14" s="6"/>
      <c r="I14" s="6"/>
      <c r="J14" s="6"/>
    </row>
    <row r="15" spans="1:10" ht="13" x14ac:dyDescent="0.15">
      <c r="A15" s="20" t="s">
        <v>128</v>
      </c>
      <c r="B15" s="20"/>
      <c r="C15" s="101">
        <f>'Non-GAAP IS'!O13</f>
        <v>306820</v>
      </c>
      <c r="D15" s="101">
        <f>'Non-GAAP IS'!P13</f>
        <v>385433</v>
      </c>
      <c r="E15" s="101">
        <f>'Non-GAAP IS'!Q13</f>
        <v>431136</v>
      </c>
      <c r="F15" s="101">
        <f>'Non-GAAP IS'!R13</f>
        <v>464252</v>
      </c>
      <c r="G15" s="101">
        <f>'Non-GAAP IS'!S13</f>
        <v>489050</v>
      </c>
      <c r="H15" s="101">
        <f>'Non-GAAP IS'!T13</f>
        <v>562800</v>
      </c>
      <c r="I15" s="101">
        <f>'Non-GAAP IS'!U13</f>
        <v>602219</v>
      </c>
      <c r="J15" s="101">
        <f>'Non-GAAP IS'!V13</f>
        <v>619610</v>
      </c>
    </row>
    <row r="16" spans="1:10" ht="13" x14ac:dyDescent="0.15">
      <c r="A16" s="20" t="s">
        <v>233</v>
      </c>
      <c r="B16" s="20"/>
      <c r="C16" s="53">
        <f t="shared" ref="C16:I16" si="3">C8</f>
        <v>27469</v>
      </c>
      <c r="D16" s="53">
        <f t="shared" si="3"/>
        <v>36927</v>
      </c>
      <c r="E16" s="53">
        <f t="shared" si="3"/>
        <v>39583</v>
      </c>
      <c r="F16" s="53">
        <f t="shared" si="3"/>
        <v>44283</v>
      </c>
      <c r="G16" s="53">
        <f t="shared" si="3"/>
        <v>46531</v>
      </c>
      <c r="H16" s="53">
        <f t="shared" si="3"/>
        <v>43389</v>
      </c>
      <c r="I16" s="53">
        <f t="shared" si="3"/>
        <v>40947</v>
      </c>
      <c r="J16" s="20"/>
    </row>
    <row r="17" spans="1:10" ht="13" x14ac:dyDescent="0.15">
      <c r="A17" s="54" t="s">
        <v>236</v>
      </c>
      <c r="B17" s="20"/>
      <c r="C17" s="55">
        <f t="shared" ref="C17:I17" si="4">C15-C16</f>
        <v>279351</v>
      </c>
      <c r="D17" s="55">
        <f t="shared" si="4"/>
        <v>348506</v>
      </c>
      <c r="E17" s="55">
        <f t="shared" si="4"/>
        <v>391553</v>
      </c>
      <c r="F17" s="55">
        <f t="shared" si="4"/>
        <v>419969</v>
      </c>
      <c r="G17" s="55">
        <f t="shared" si="4"/>
        <v>442519</v>
      </c>
      <c r="H17" s="55">
        <f t="shared" si="4"/>
        <v>519411</v>
      </c>
      <c r="I17" s="55">
        <f t="shared" si="4"/>
        <v>561272</v>
      </c>
      <c r="J17" s="55"/>
    </row>
    <row r="18" spans="1:10" ht="13" x14ac:dyDescent="0.15">
      <c r="A18" s="6"/>
      <c r="B18" s="6"/>
      <c r="C18" s="6"/>
      <c r="D18" s="6"/>
      <c r="E18" s="6"/>
      <c r="F18" s="6"/>
      <c r="G18" s="6"/>
      <c r="H18" s="6"/>
      <c r="I18" s="6"/>
      <c r="J18" s="6"/>
    </row>
    <row r="19" spans="1:10" ht="13" x14ac:dyDescent="0.15">
      <c r="A19" s="6" t="s">
        <v>237</v>
      </c>
      <c r="B19" s="6"/>
      <c r="C19" s="19">
        <f>'GAAP IS'!O23</f>
        <v>413433</v>
      </c>
      <c r="D19" s="19">
        <f>'GAAP IS'!P23</f>
        <v>499122</v>
      </c>
      <c r="E19" s="19">
        <f>'GAAP IS'!Q23</f>
        <v>529448</v>
      </c>
      <c r="F19" s="19">
        <f>'GAAP IS'!R23</f>
        <v>552474</v>
      </c>
      <c r="G19" s="19">
        <f>'GAAP IS'!S23</f>
        <v>562605</v>
      </c>
      <c r="H19" s="19">
        <f>'GAAP IS'!T23</f>
        <v>708393</v>
      </c>
      <c r="I19" s="19">
        <f>'GAAP IS'!U23</f>
        <v>766437</v>
      </c>
      <c r="J19" s="19">
        <f>'GAAP IS'!V23</f>
        <v>786380</v>
      </c>
    </row>
    <row r="20" spans="1:10" ht="13" x14ac:dyDescent="0.15">
      <c r="A20" s="20" t="s">
        <v>238</v>
      </c>
      <c r="B20" s="20"/>
      <c r="C20" s="34">
        <v>21223</v>
      </c>
      <c r="D20" s="34">
        <v>27569</v>
      </c>
      <c r="E20" s="34">
        <v>29820</v>
      </c>
      <c r="F20" s="34">
        <v>33549</v>
      </c>
      <c r="G20" s="34">
        <v>35091</v>
      </c>
      <c r="H20" s="34">
        <v>30093</v>
      </c>
      <c r="I20" s="34">
        <v>28284</v>
      </c>
      <c r="J20" s="34">
        <v>10666</v>
      </c>
    </row>
    <row r="21" spans="1:10" ht="13" x14ac:dyDescent="0.15">
      <c r="A21" s="54" t="s">
        <v>239</v>
      </c>
      <c r="B21" s="20"/>
      <c r="C21" s="55">
        <f t="shared" ref="C21:J21" si="5">C19-C20</f>
        <v>392210</v>
      </c>
      <c r="D21" s="55">
        <f t="shared" si="5"/>
        <v>471553</v>
      </c>
      <c r="E21" s="55">
        <f t="shared" si="5"/>
        <v>499628</v>
      </c>
      <c r="F21" s="55">
        <f t="shared" si="5"/>
        <v>518925</v>
      </c>
      <c r="G21" s="55">
        <f t="shared" si="5"/>
        <v>527514</v>
      </c>
      <c r="H21" s="55">
        <f t="shared" si="5"/>
        <v>678300</v>
      </c>
      <c r="I21" s="55">
        <f t="shared" si="5"/>
        <v>738153</v>
      </c>
      <c r="J21" s="55">
        <f t="shared" si="5"/>
        <v>775714</v>
      </c>
    </row>
    <row r="22" spans="1:10" ht="13" x14ac:dyDescent="0.15">
      <c r="A22" s="6"/>
      <c r="B22" s="6"/>
      <c r="C22" s="6"/>
      <c r="D22" s="6"/>
      <c r="E22" s="6"/>
      <c r="F22" s="6"/>
      <c r="G22" s="6"/>
      <c r="H22" s="6"/>
      <c r="I22" s="6"/>
      <c r="J22" s="6"/>
    </row>
    <row r="23" spans="1:10" ht="13" x14ac:dyDescent="0.15">
      <c r="A23" s="6" t="s">
        <v>74</v>
      </c>
      <c r="B23" s="6"/>
      <c r="C23" s="19">
        <f>'GAAP IS'!O24</f>
        <v>255170</v>
      </c>
      <c r="D23" s="19">
        <f>'GAAP IS'!P24</f>
        <v>315816</v>
      </c>
      <c r="E23" s="19">
        <f>'GAAP IS'!Q24</f>
        <v>352660</v>
      </c>
      <c r="F23" s="19">
        <f>'GAAP IS'!R24</f>
        <v>380054</v>
      </c>
      <c r="G23" s="19">
        <f>'GAAP IS'!S24</f>
        <v>396754</v>
      </c>
      <c r="H23" s="19">
        <f>'GAAP IS'!T24</f>
        <v>465845</v>
      </c>
      <c r="I23" s="19">
        <f>'GAAP IS'!U24</f>
        <v>500037</v>
      </c>
      <c r="J23" s="19">
        <f>'GAAP IS'!V24</f>
        <v>527049</v>
      </c>
    </row>
    <row r="24" spans="1:10" ht="13" x14ac:dyDescent="0.15">
      <c r="A24" s="20" t="s">
        <v>233</v>
      </c>
      <c r="B24" s="20"/>
      <c r="C24" s="34">
        <v>6246</v>
      </c>
      <c r="D24" s="34">
        <v>9358</v>
      </c>
      <c r="E24" s="34">
        <v>9763</v>
      </c>
      <c r="F24" s="34">
        <v>10734</v>
      </c>
      <c r="G24" s="34">
        <v>11440</v>
      </c>
      <c r="H24" s="34">
        <v>13296</v>
      </c>
      <c r="I24" s="34">
        <v>12663</v>
      </c>
      <c r="J24" s="34">
        <v>4380</v>
      </c>
    </row>
    <row r="25" spans="1:10" ht="13" x14ac:dyDescent="0.15">
      <c r="A25" s="54" t="s">
        <v>240</v>
      </c>
      <c r="B25" s="20"/>
      <c r="C25" s="55">
        <f t="shared" ref="C25:J25" si="6">C23-C24</f>
        <v>248924</v>
      </c>
      <c r="D25" s="55">
        <f t="shared" si="6"/>
        <v>306458</v>
      </c>
      <c r="E25" s="55">
        <f t="shared" si="6"/>
        <v>342897</v>
      </c>
      <c r="F25" s="55">
        <f t="shared" si="6"/>
        <v>369320</v>
      </c>
      <c r="G25" s="55">
        <f t="shared" si="6"/>
        <v>385314</v>
      </c>
      <c r="H25" s="55">
        <f t="shared" si="6"/>
        <v>452549</v>
      </c>
      <c r="I25" s="55">
        <f t="shared" si="6"/>
        <v>487374</v>
      </c>
      <c r="J25" s="55">
        <f t="shared" si="6"/>
        <v>522669</v>
      </c>
    </row>
    <row r="26" spans="1:10" ht="13" x14ac:dyDescent="0.15">
      <c r="A26" s="6"/>
      <c r="B26" s="6"/>
      <c r="C26" s="6"/>
      <c r="D26" s="6"/>
      <c r="E26" s="6"/>
      <c r="F26" s="6"/>
      <c r="G26" s="6"/>
      <c r="H26" s="6"/>
      <c r="I26" s="6"/>
      <c r="J26" s="6"/>
    </row>
    <row r="27" spans="1:10" ht="13" x14ac:dyDescent="0.15">
      <c r="A27" s="6" t="s">
        <v>75</v>
      </c>
      <c r="B27" s="6"/>
      <c r="C27" s="25">
        <f>'GAAP IS'!O33</f>
        <v>276162</v>
      </c>
      <c r="D27" s="25">
        <f>'GAAP IS'!P33</f>
        <v>318463</v>
      </c>
      <c r="E27" s="25">
        <f>'GAAP IS'!Q33</f>
        <v>362527</v>
      </c>
      <c r="F27" s="25">
        <f>'GAAP IS'!R33</f>
        <v>383162</v>
      </c>
      <c r="G27" s="25">
        <f>'GAAP IS'!S33</f>
        <v>418796</v>
      </c>
      <c r="H27" s="25">
        <f>'GAAP IS'!T33</f>
        <v>466688</v>
      </c>
      <c r="I27" s="25">
        <f>'GAAP IS'!U33</f>
        <v>467943</v>
      </c>
      <c r="J27" s="25">
        <f>'GAAP IS'!V33</f>
        <v>509701</v>
      </c>
    </row>
    <row r="28" spans="1:10" ht="13" x14ac:dyDescent="0.15">
      <c r="A28" s="20" t="s">
        <v>241</v>
      </c>
      <c r="B28" s="20"/>
      <c r="C28" s="34">
        <v>3095</v>
      </c>
      <c r="D28" s="34">
        <v>2759</v>
      </c>
      <c r="E28" s="34">
        <v>3709</v>
      </c>
      <c r="F28" s="34">
        <v>4100</v>
      </c>
      <c r="G28" s="34">
        <v>4711</v>
      </c>
      <c r="H28" s="34">
        <v>5413</v>
      </c>
      <c r="I28" s="34">
        <v>5591</v>
      </c>
      <c r="J28" s="34">
        <v>950</v>
      </c>
    </row>
    <row r="29" spans="1:10" ht="13" x14ac:dyDescent="0.15">
      <c r="A29" s="20" t="s">
        <v>242</v>
      </c>
      <c r="B29" s="20"/>
      <c r="C29" s="34">
        <v>4165</v>
      </c>
      <c r="D29" s="34">
        <v>3883</v>
      </c>
      <c r="E29" s="34">
        <v>3428</v>
      </c>
      <c r="F29" s="34">
        <v>4533</v>
      </c>
      <c r="G29" s="34">
        <v>5229</v>
      </c>
      <c r="H29" s="34">
        <v>5593</v>
      </c>
      <c r="I29" s="34">
        <v>6205</v>
      </c>
      <c r="J29" s="34">
        <v>1893</v>
      </c>
    </row>
    <row r="30" spans="1:10" ht="13" x14ac:dyDescent="0.15">
      <c r="A30" s="20" t="s">
        <v>243</v>
      </c>
      <c r="B30" s="20"/>
      <c r="C30" s="34">
        <v>6338</v>
      </c>
      <c r="D30" s="34">
        <v>3983</v>
      </c>
      <c r="E30" s="34">
        <v>7540</v>
      </c>
      <c r="F30" s="34">
        <v>8976</v>
      </c>
      <c r="G30" s="34">
        <v>8108</v>
      </c>
      <c r="H30" s="34">
        <v>8908</v>
      </c>
      <c r="I30" s="34">
        <v>8949</v>
      </c>
      <c r="J30" s="34">
        <v>3980</v>
      </c>
    </row>
    <row r="31" spans="1:10" ht="13" x14ac:dyDescent="0.15">
      <c r="A31" s="20" t="s">
        <v>244</v>
      </c>
      <c r="B31" s="20"/>
      <c r="C31" s="53">
        <f t="shared" ref="C31:J31" si="7">SUM(C28:C30)</f>
        <v>13598</v>
      </c>
      <c r="D31" s="53">
        <f t="shared" si="7"/>
        <v>10625</v>
      </c>
      <c r="E31" s="53">
        <f t="shared" si="7"/>
        <v>14677</v>
      </c>
      <c r="F31" s="53">
        <f t="shared" si="7"/>
        <v>17609</v>
      </c>
      <c r="G31" s="53">
        <f t="shared" si="7"/>
        <v>18048</v>
      </c>
      <c r="H31" s="53">
        <f t="shared" si="7"/>
        <v>19914</v>
      </c>
      <c r="I31" s="53">
        <f t="shared" si="7"/>
        <v>20745</v>
      </c>
      <c r="J31" s="53">
        <f t="shared" si="7"/>
        <v>6823</v>
      </c>
    </row>
    <row r="32" spans="1:10" ht="13" x14ac:dyDescent="0.15">
      <c r="A32" s="54" t="s">
        <v>245</v>
      </c>
      <c r="B32" s="20"/>
      <c r="C32" s="55">
        <f t="shared" ref="C32:J32" si="8">C27-C31</f>
        <v>262564</v>
      </c>
      <c r="D32" s="55">
        <f t="shared" si="8"/>
        <v>307838</v>
      </c>
      <c r="E32" s="55">
        <f t="shared" si="8"/>
        <v>347850</v>
      </c>
      <c r="F32" s="55">
        <f t="shared" si="8"/>
        <v>365553</v>
      </c>
      <c r="G32" s="55">
        <f t="shared" si="8"/>
        <v>400748</v>
      </c>
      <c r="H32" s="55">
        <f t="shared" si="8"/>
        <v>446774</v>
      </c>
      <c r="I32" s="55">
        <f t="shared" si="8"/>
        <v>447198</v>
      </c>
      <c r="J32" s="55">
        <f t="shared" si="8"/>
        <v>502878</v>
      </c>
    </row>
    <row r="33" spans="1:10" ht="13" x14ac:dyDescent="0.15">
      <c r="A33" s="6"/>
      <c r="B33" s="6"/>
      <c r="C33" s="6"/>
      <c r="D33" s="6"/>
      <c r="E33" s="6"/>
      <c r="F33" s="6"/>
      <c r="G33" s="6"/>
      <c r="H33" s="6"/>
      <c r="I33" s="6"/>
      <c r="J33" s="6"/>
    </row>
    <row r="34" spans="1:10" ht="13" x14ac:dyDescent="0.15">
      <c r="A34" s="6" t="s">
        <v>246</v>
      </c>
      <c r="B34" s="6"/>
      <c r="C34" s="19">
        <f>'GAAP IS'!O34</f>
        <v>-20992</v>
      </c>
      <c r="D34" s="19">
        <f>'GAAP IS'!P34</f>
        <v>-2647</v>
      </c>
      <c r="E34" s="19">
        <f>'GAAP IS'!Q34</f>
        <v>-9867</v>
      </c>
      <c r="F34" s="19">
        <f>'GAAP IS'!R34</f>
        <v>-3108</v>
      </c>
      <c r="G34" s="19">
        <f>'GAAP IS'!S34</f>
        <v>-22042</v>
      </c>
      <c r="H34" s="19">
        <f>'GAAP IS'!T34</f>
        <v>-843</v>
      </c>
      <c r="I34" s="19">
        <f>'GAAP IS'!U34</f>
        <v>32094</v>
      </c>
      <c r="J34" s="19">
        <f>'GAAP IS'!V34</f>
        <v>17348</v>
      </c>
    </row>
    <row r="35" spans="1:10" ht="13" x14ac:dyDescent="0.15">
      <c r="A35" s="20" t="s">
        <v>247</v>
      </c>
      <c r="B35" s="20"/>
      <c r="C35" s="53">
        <f t="shared" ref="C35:J35" si="9">C24-C31</f>
        <v>-7352</v>
      </c>
      <c r="D35" s="53">
        <f t="shared" si="9"/>
        <v>-1267</v>
      </c>
      <c r="E35" s="53">
        <f t="shared" si="9"/>
        <v>-4914</v>
      </c>
      <c r="F35" s="53">
        <f t="shared" si="9"/>
        <v>-6875</v>
      </c>
      <c r="G35" s="53">
        <f t="shared" si="9"/>
        <v>-6608</v>
      </c>
      <c r="H35" s="53">
        <f t="shared" si="9"/>
        <v>-6618</v>
      </c>
      <c r="I35" s="53">
        <f t="shared" si="9"/>
        <v>-8082</v>
      </c>
      <c r="J35" s="53">
        <f t="shared" si="9"/>
        <v>-2443</v>
      </c>
    </row>
    <row r="36" spans="1:10" ht="13" x14ac:dyDescent="0.15">
      <c r="A36" s="54" t="s">
        <v>248</v>
      </c>
      <c r="B36" s="20"/>
      <c r="C36" s="101">
        <f t="shared" ref="C36:J36" si="10">C25-C32</f>
        <v>-13640</v>
      </c>
      <c r="D36" s="101">
        <f t="shared" si="10"/>
        <v>-1380</v>
      </c>
      <c r="E36" s="101">
        <f t="shared" si="10"/>
        <v>-4953</v>
      </c>
      <c r="F36" s="101">
        <f t="shared" si="10"/>
        <v>3767</v>
      </c>
      <c r="G36" s="101">
        <f t="shared" si="10"/>
        <v>-15434</v>
      </c>
      <c r="H36" s="101">
        <f t="shared" si="10"/>
        <v>5775</v>
      </c>
      <c r="I36" s="101">
        <f t="shared" si="10"/>
        <v>40176</v>
      </c>
      <c r="J36" s="101">
        <f t="shared" si="10"/>
        <v>19791</v>
      </c>
    </row>
    <row r="37" spans="1:10" ht="13" x14ac:dyDescent="0.15">
      <c r="A37" s="6"/>
      <c r="B37" s="6"/>
      <c r="C37" s="6"/>
      <c r="D37" s="6"/>
      <c r="E37" s="6"/>
      <c r="F37" s="6"/>
      <c r="G37" s="6"/>
      <c r="H37" s="6"/>
      <c r="I37" s="6"/>
      <c r="J37" s="6"/>
    </row>
    <row r="38" spans="1:10" ht="13" x14ac:dyDescent="0.15">
      <c r="A38" s="6" t="s">
        <v>249</v>
      </c>
      <c r="B38" s="6"/>
      <c r="C38" s="19">
        <f>'Non-GAAP IS'!O32</f>
        <v>35894</v>
      </c>
      <c r="D38" s="19">
        <f>'Non-GAAP IS'!P32</f>
        <v>68322</v>
      </c>
      <c r="E38" s="19">
        <f>'Non-GAAP IS'!Q32</f>
        <v>70997</v>
      </c>
      <c r="F38" s="19">
        <f>'Non-GAAP IS'!R32</f>
        <v>81310</v>
      </c>
      <c r="G38" s="19">
        <f>'Non-GAAP IS'!S32</f>
        <v>61697</v>
      </c>
      <c r="H38" s="19">
        <f>'Non-GAAP IS'!T32</f>
        <v>105304</v>
      </c>
      <c r="I38" s="19">
        <f>'Non-GAAP IS'!U32</f>
        <v>131323</v>
      </c>
      <c r="J38" s="19">
        <f>'Non-GAAP IS'!V32</f>
        <v>118529</v>
      </c>
    </row>
    <row r="39" spans="1:10" ht="13" x14ac:dyDescent="0.15">
      <c r="A39" s="20" t="str">
        <f>A35</f>
        <v>Caviar operating income (loss)</v>
      </c>
      <c r="B39" s="20"/>
      <c r="C39" s="53">
        <f t="shared" ref="C39:J39" si="11">C35</f>
        <v>-7352</v>
      </c>
      <c r="D39" s="53">
        <f t="shared" si="11"/>
        <v>-1267</v>
      </c>
      <c r="E39" s="53">
        <f t="shared" si="11"/>
        <v>-4914</v>
      </c>
      <c r="F39" s="53">
        <f t="shared" si="11"/>
        <v>-6875</v>
      </c>
      <c r="G39" s="53">
        <f t="shared" si="11"/>
        <v>-6608</v>
      </c>
      <c r="H39" s="53">
        <f t="shared" si="11"/>
        <v>-6618</v>
      </c>
      <c r="I39" s="53">
        <f t="shared" si="11"/>
        <v>-8082</v>
      </c>
      <c r="J39" s="53">
        <f t="shared" si="11"/>
        <v>-2443</v>
      </c>
    </row>
    <row r="40" spans="1:10" ht="13" x14ac:dyDescent="0.15">
      <c r="A40" s="20" t="s">
        <v>250</v>
      </c>
      <c r="B40" s="20"/>
      <c r="C40" s="34">
        <v>1734</v>
      </c>
      <c r="D40" s="34">
        <v>1837</v>
      </c>
      <c r="E40" s="34">
        <v>2254</v>
      </c>
      <c r="F40" s="34">
        <v>2293</v>
      </c>
      <c r="G40" s="34">
        <v>2592</v>
      </c>
      <c r="H40" s="56">
        <v>3483</v>
      </c>
      <c r="I40" s="56">
        <v>3729</v>
      </c>
      <c r="J40" s="56">
        <v>-685</v>
      </c>
    </row>
    <row r="41" spans="1:10" ht="13" x14ac:dyDescent="0.15">
      <c r="A41" s="20" t="s">
        <v>251</v>
      </c>
      <c r="B41" s="20"/>
      <c r="C41" s="34">
        <v>387</v>
      </c>
      <c r="D41" s="34">
        <v>539</v>
      </c>
      <c r="E41" s="34">
        <v>547</v>
      </c>
      <c r="F41" s="34">
        <v>659</v>
      </c>
      <c r="G41" s="34">
        <v>657</v>
      </c>
      <c r="H41" s="56">
        <v>544</v>
      </c>
      <c r="I41" s="56">
        <v>842</v>
      </c>
      <c r="J41" s="56">
        <v>0</v>
      </c>
    </row>
    <row r="42" spans="1:10" ht="13" x14ac:dyDescent="0.15">
      <c r="A42" s="20" t="s">
        <v>252</v>
      </c>
      <c r="B42" s="20"/>
      <c r="C42" s="34">
        <v>152</v>
      </c>
      <c r="D42" s="34">
        <v>-83</v>
      </c>
      <c r="E42" s="34">
        <v>-50</v>
      </c>
      <c r="F42" s="34">
        <v>96</v>
      </c>
      <c r="G42" s="34">
        <v>18</v>
      </c>
      <c r="H42" s="56">
        <v>336</v>
      </c>
      <c r="I42" s="56">
        <v>104</v>
      </c>
      <c r="J42" s="56">
        <v>1018</v>
      </c>
    </row>
    <row r="43" spans="1:10" ht="13" x14ac:dyDescent="0.15">
      <c r="A43" s="20" t="s">
        <v>253</v>
      </c>
      <c r="B43" s="20"/>
      <c r="C43" s="56">
        <v>-5079</v>
      </c>
      <c r="D43" s="56">
        <v>1026</v>
      </c>
      <c r="E43" s="56">
        <v>-2163</v>
      </c>
      <c r="F43" s="56">
        <v>-3827</v>
      </c>
      <c r="G43" s="56">
        <v>-3341</v>
      </c>
      <c r="H43" s="56">
        <v>-2155</v>
      </c>
      <c r="I43" s="56">
        <v>-3427</v>
      </c>
      <c r="J43" s="56">
        <v>-2110</v>
      </c>
    </row>
    <row r="44" spans="1:10" ht="13" x14ac:dyDescent="0.15">
      <c r="A44" s="54" t="s">
        <v>254</v>
      </c>
      <c r="B44" s="54"/>
      <c r="C44" s="55">
        <f t="shared" ref="C44:J44" si="12">C38-C43</f>
        <v>40973</v>
      </c>
      <c r="D44" s="55">
        <f t="shared" si="12"/>
        <v>67296</v>
      </c>
      <c r="E44" s="55">
        <f t="shared" si="12"/>
        <v>73160</v>
      </c>
      <c r="F44" s="55">
        <f t="shared" si="12"/>
        <v>85137</v>
      </c>
      <c r="G44" s="55">
        <f t="shared" si="12"/>
        <v>65038</v>
      </c>
      <c r="H44" s="55">
        <f t="shared" si="12"/>
        <v>107459</v>
      </c>
      <c r="I44" s="55">
        <f t="shared" si="12"/>
        <v>134750</v>
      </c>
      <c r="J44" s="55">
        <f t="shared" si="12"/>
        <v>120639</v>
      </c>
    </row>
    <row r="45" spans="1:10" ht="13" x14ac:dyDescent="0.15">
      <c r="A45" s="6"/>
      <c r="B45" s="6"/>
      <c r="C45" s="6"/>
      <c r="D45" s="6"/>
      <c r="E45" s="6"/>
      <c r="F45" s="6"/>
      <c r="G45" s="6"/>
      <c r="H45" s="6"/>
      <c r="I45" s="6"/>
      <c r="J45" s="6"/>
    </row>
    <row r="46" spans="1:10" ht="13" x14ac:dyDescent="0.15">
      <c r="A46" s="82" t="s">
        <v>59</v>
      </c>
      <c r="B46" s="6"/>
      <c r="C46" s="8"/>
      <c r="D46" s="118"/>
      <c r="E46" s="118"/>
      <c r="F46" s="118"/>
      <c r="G46" s="118"/>
      <c r="H46" s="118"/>
      <c r="I46" s="118"/>
      <c r="J46" s="118"/>
    </row>
    <row r="47" spans="1:10" ht="13" x14ac:dyDescent="0.15">
      <c r="A47" s="6" t="s">
        <v>232</v>
      </c>
      <c r="B47" s="6"/>
      <c r="C47" s="132"/>
      <c r="D47" s="133"/>
      <c r="E47" s="133"/>
      <c r="F47" s="133"/>
      <c r="G47" s="44">
        <f t="shared" ref="G47:J47" si="13">G7/C7-1</f>
        <v>0.43487091742035267</v>
      </c>
      <c r="H47" s="44">
        <f t="shared" si="13"/>
        <v>0.44089243598899541</v>
      </c>
      <c r="I47" s="44">
        <f t="shared" si="13"/>
        <v>0.43573576024704463</v>
      </c>
      <c r="J47" s="44">
        <f t="shared" si="13"/>
        <v>0.40846065748159832</v>
      </c>
    </row>
    <row r="48" spans="1:10" ht="13" x14ac:dyDescent="0.15">
      <c r="A48" s="20" t="s">
        <v>255</v>
      </c>
      <c r="B48" s="20"/>
      <c r="C48" s="134"/>
      <c r="D48" s="135"/>
      <c r="E48" s="135"/>
      <c r="F48" s="135"/>
      <c r="G48" s="136">
        <f t="shared" ref="G48:J48" si="14">G9/C9-1</f>
        <v>0.42377100574918813</v>
      </c>
      <c r="H48" s="136">
        <f t="shared" si="14"/>
        <v>0.45351286806998869</v>
      </c>
      <c r="I48" s="136">
        <f t="shared" si="14"/>
        <v>0.45458829114863053</v>
      </c>
      <c r="J48" s="136">
        <f t="shared" si="14"/>
        <v>0.46173071618753836</v>
      </c>
    </row>
    <row r="49" spans="1:10" ht="13" x14ac:dyDescent="0.15">
      <c r="A49" s="6"/>
      <c r="B49" s="6"/>
      <c r="C49" s="132"/>
      <c r="D49" s="132"/>
      <c r="E49" s="132"/>
      <c r="F49" s="132"/>
      <c r="G49" s="44"/>
      <c r="H49" s="44"/>
      <c r="I49" s="44"/>
      <c r="J49" s="44"/>
    </row>
    <row r="50" spans="1:10" ht="13" x14ac:dyDescent="0.15">
      <c r="A50" s="20" t="s">
        <v>128</v>
      </c>
      <c r="B50" s="20"/>
      <c r="C50" s="134"/>
      <c r="D50" s="134"/>
      <c r="E50" s="134"/>
      <c r="F50" s="134"/>
      <c r="G50" s="136">
        <f t="shared" ref="G50:I50" si="15">G15/C15-1</f>
        <v>0.5939312952219542</v>
      </c>
      <c r="H50" s="136">
        <f t="shared" si="15"/>
        <v>0.4601759579485929</v>
      </c>
      <c r="I50" s="136">
        <f t="shared" si="15"/>
        <v>0.39681910116529351</v>
      </c>
      <c r="J50" s="136"/>
    </row>
    <row r="51" spans="1:10" ht="13" x14ac:dyDescent="0.15">
      <c r="A51" s="20" t="s">
        <v>256</v>
      </c>
      <c r="B51" s="20"/>
      <c r="C51" s="134"/>
      <c r="D51" s="134"/>
      <c r="E51" s="134"/>
      <c r="F51" s="134"/>
      <c r="G51" s="136">
        <f t="shared" ref="G51:I51" si="16">G17/C17-1</f>
        <v>0.58409670987395779</v>
      </c>
      <c r="H51" s="136">
        <f t="shared" si="16"/>
        <v>0.49039327873838623</v>
      </c>
      <c r="I51" s="136">
        <f t="shared" si="16"/>
        <v>0.4334508993673909</v>
      </c>
      <c r="J51" s="136"/>
    </row>
    <row r="52" spans="1:10" ht="13" x14ac:dyDescent="0.15">
      <c r="A52" s="6"/>
      <c r="B52" s="6"/>
      <c r="C52" s="132"/>
      <c r="D52" s="132"/>
      <c r="E52" s="132"/>
      <c r="F52" s="132"/>
      <c r="G52" s="44"/>
      <c r="H52" s="44"/>
      <c r="I52" s="44"/>
      <c r="J52" s="44"/>
    </row>
    <row r="53" spans="1:10" ht="13" x14ac:dyDescent="0.15">
      <c r="A53" s="6" t="s">
        <v>61</v>
      </c>
      <c r="B53" s="6"/>
      <c r="C53" s="132"/>
      <c r="D53" s="132"/>
      <c r="E53" s="132"/>
      <c r="F53" s="132"/>
      <c r="G53" s="44">
        <f t="shared" ref="G53:J53" si="17">G11/C11-1</f>
        <v>1.2550023698147421</v>
      </c>
      <c r="H53" s="44">
        <f t="shared" si="17"/>
        <v>0.87135604323616112</v>
      </c>
      <c r="I53" s="44">
        <f t="shared" si="17"/>
        <v>0.68348946769913899</v>
      </c>
      <c r="J53" s="44">
        <f t="shared" si="17"/>
        <v>0.44971846875853227</v>
      </c>
    </row>
    <row r="54" spans="1:10" ht="13" x14ac:dyDescent="0.15">
      <c r="A54" s="20" t="s">
        <v>257</v>
      </c>
      <c r="B54" s="20"/>
      <c r="C54" s="134"/>
      <c r="D54" s="134"/>
      <c r="E54" s="134"/>
      <c r="F54" s="134"/>
      <c r="G54" s="136">
        <f t="shared" ref="G54:J54" si="18">G13/C13-1</f>
        <v>1.4764820004311274</v>
      </c>
      <c r="H54" s="136">
        <f t="shared" si="18"/>
        <v>1.1353523946409321</v>
      </c>
      <c r="I54" s="136">
        <f t="shared" si="18"/>
        <v>0.88638445743168526</v>
      </c>
      <c r="J54" s="136">
        <f t="shared" si="18"/>
        <v>0.77770732944458532</v>
      </c>
    </row>
    <row r="55" spans="1:10" ht="13" x14ac:dyDescent="0.15">
      <c r="A55" s="6"/>
      <c r="B55" s="6"/>
      <c r="C55" s="132"/>
      <c r="D55" s="132"/>
      <c r="E55" s="132"/>
      <c r="F55" s="132"/>
      <c r="G55" s="44"/>
      <c r="H55" s="44"/>
      <c r="I55" s="44"/>
      <c r="J55" s="44"/>
    </row>
    <row r="56" spans="1:10" ht="13" x14ac:dyDescent="0.15">
      <c r="A56" s="6" t="s">
        <v>74</v>
      </c>
      <c r="B56" s="6"/>
      <c r="C56" s="132"/>
      <c r="D56" s="132"/>
      <c r="E56" s="132"/>
      <c r="F56" s="132"/>
      <c r="G56" s="44">
        <f t="shared" ref="G56:J56" si="19">G23/C23-1</f>
        <v>0.55486146490574906</v>
      </c>
      <c r="H56" s="44">
        <f t="shared" si="19"/>
        <v>0.47505192897129978</v>
      </c>
      <c r="I56" s="44">
        <f t="shared" si="19"/>
        <v>0.41790109453864921</v>
      </c>
      <c r="J56" s="44">
        <f t="shared" si="19"/>
        <v>0.3867739847495355</v>
      </c>
    </row>
    <row r="57" spans="1:10" ht="13" x14ac:dyDescent="0.15">
      <c r="A57" s="20" t="s">
        <v>258</v>
      </c>
      <c r="B57" s="20"/>
      <c r="C57" s="134"/>
      <c r="D57" s="134"/>
      <c r="E57" s="134"/>
      <c r="F57" s="134"/>
      <c r="G57" s="136">
        <f t="shared" ref="G57:J57" si="20">G25/C25-1</f>
        <v>0.54791824010541368</v>
      </c>
      <c r="H57" s="136">
        <f t="shared" si="20"/>
        <v>0.47670806440034208</v>
      </c>
      <c r="I57" s="136">
        <f t="shared" si="20"/>
        <v>0.42134226896123317</v>
      </c>
      <c r="J57" s="136">
        <f t="shared" si="20"/>
        <v>0.41521986353297957</v>
      </c>
    </row>
    <row r="58" spans="1:10" ht="13" x14ac:dyDescent="0.15">
      <c r="A58" s="6"/>
      <c r="B58" s="6"/>
      <c r="C58" s="132"/>
      <c r="D58" s="132"/>
      <c r="E58" s="132"/>
      <c r="F58" s="132"/>
      <c r="G58" s="137"/>
      <c r="H58" s="44"/>
      <c r="I58" s="44"/>
      <c r="J58" s="44"/>
    </row>
    <row r="59" spans="1:10" ht="13" x14ac:dyDescent="0.15">
      <c r="A59" s="6" t="s">
        <v>131</v>
      </c>
      <c r="B59" s="6"/>
      <c r="C59" s="132"/>
      <c r="D59" s="132"/>
      <c r="E59" s="132"/>
      <c r="F59" s="132"/>
      <c r="G59" s="44">
        <f t="shared" ref="G59:J59" si="21">G38/C38-1</f>
        <v>0.7188666629520255</v>
      </c>
      <c r="H59" s="44">
        <f t="shared" si="21"/>
        <v>0.54128977488949381</v>
      </c>
      <c r="I59" s="44">
        <f t="shared" si="21"/>
        <v>0.84969787455807988</v>
      </c>
      <c r="J59" s="44">
        <f t="shared" si="21"/>
        <v>0.45774197515680726</v>
      </c>
    </row>
    <row r="60" spans="1:10" ht="13" x14ac:dyDescent="0.15">
      <c r="A60" s="20" t="s">
        <v>259</v>
      </c>
      <c r="B60" s="20"/>
      <c r="C60" s="134"/>
      <c r="D60" s="134"/>
      <c r="E60" s="134"/>
      <c r="F60" s="134"/>
      <c r="G60" s="136">
        <f t="shared" ref="G60:J60" si="22">G44/C44-1</f>
        <v>0.58733800307519579</v>
      </c>
      <c r="H60" s="136">
        <f t="shared" si="22"/>
        <v>0.5968111031859249</v>
      </c>
      <c r="I60" s="136">
        <f t="shared" si="22"/>
        <v>0.841853471842537</v>
      </c>
      <c r="J60" s="136">
        <f t="shared" si="22"/>
        <v>0.41699848479509494</v>
      </c>
    </row>
    <row r="61" spans="1:10" ht="13" x14ac:dyDescent="0.15">
      <c r="A61" s="13"/>
      <c r="B61" s="6"/>
      <c r="C61" s="132"/>
      <c r="D61" s="132"/>
      <c r="E61" s="132"/>
      <c r="F61" s="132"/>
      <c r="G61" s="132"/>
      <c r="H61" s="132"/>
      <c r="I61" s="132"/>
      <c r="J61" s="132"/>
    </row>
    <row r="62" spans="1:10" ht="48" x14ac:dyDescent="0.15">
      <c r="A62" s="95" t="s">
        <v>260</v>
      </c>
      <c r="B62" s="6"/>
      <c r="C62" s="118"/>
      <c r="D62" s="118"/>
      <c r="E62" s="118"/>
      <c r="F62" s="118"/>
      <c r="G62" s="118"/>
      <c r="H62" s="118"/>
      <c r="I62" s="118"/>
      <c r="J62" s="118"/>
    </row>
    <row r="63" spans="1:10" ht="13" x14ac:dyDescent="0.15">
      <c r="B63" s="6"/>
      <c r="C63" s="118"/>
      <c r="D63" s="118"/>
      <c r="E63" s="118"/>
      <c r="F63" s="118"/>
      <c r="G63" s="118"/>
      <c r="H63" s="118"/>
      <c r="I63" s="118"/>
      <c r="J63" s="118"/>
    </row>
    <row r="64" spans="1:10" ht="13" hidden="1" x14ac:dyDescent="0.15">
      <c r="A64" s="6"/>
      <c r="B64" s="6"/>
      <c r="C64" s="6"/>
      <c r="D64" s="6"/>
      <c r="E64" s="6"/>
      <c r="F64" s="6"/>
      <c r="G64" s="6"/>
      <c r="H64" s="6"/>
      <c r="I64" s="6"/>
      <c r="J64" s="6"/>
    </row>
    <row r="65" spans="1:10" ht="13" hidden="1" x14ac:dyDescent="0.15">
      <c r="A65" s="6"/>
      <c r="B65" s="6"/>
      <c r="C65" s="6"/>
      <c r="D65" s="6"/>
      <c r="E65" s="6"/>
      <c r="F65" s="6"/>
      <c r="G65" s="6"/>
      <c r="H65" s="6"/>
      <c r="I65" s="6"/>
      <c r="J65" s="6"/>
    </row>
  </sheetData>
  <mergeCells count="2">
    <mergeCell ref="C4:F4"/>
    <mergeCell ref="G4:J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8</vt:i4>
      </vt:variant>
    </vt:vector>
  </HeadingPairs>
  <TitlesOfParts>
    <vt:vector size="8" baseType="lpstr">
      <vt:lpstr>Cover Page</vt:lpstr>
      <vt:lpstr>GAAP IS</vt:lpstr>
      <vt:lpstr>Non-GAAP IS</vt:lpstr>
      <vt:lpstr>Operating Metrics</vt:lpstr>
      <vt:lpstr>Segment Information</vt:lpstr>
      <vt:lpstr>Combined Company Metrics</vt:lpstr>
      <vt:lpstr>Segment Information ex-BNPL</vt:lpstr>
      <vt:lpstr>Pro Forma ex-Caviar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Natalie DeMuro</cp:lastModifiedBy>
  <dcterms:created xsi:type="dcterms:W3CDTF">2023-11-02T19:39:37Z</dcterms:created>
  <dcterms:modified xsi:type="dcterms:W3CDTF">2023-11-02T19:39:44Z</dcterms:modified>
</cp:coreProperties>
</file>